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вантаження\Навантаження 2025-2026\ВЗД\"/>
    </mc:Choice>
  </mc:AlternateContent>
  <bookViews>
    <workbookView xWindow="0" yWindow="0" windowWidth="20490" windowHeight="7755"/>
  </bookViews>
  <sheets>
    <sheet name="ВЗД маг" sheetId="2" r:id="rId1"/>
    <sheet name="ВЗД факультету" sheetId="3" r:id="rId2"/>
  </sheets>
  <definedNames>
    <definedName name="_xlnm._FilterDatabase" localSheetId="0" hidden="1">'ВЗД маг'!$K$510:$N$611</definedName>
  </definedNames>
  <calcPr calcId="152511"/>
</workbook>
</file>

<file path=xl/calcChain.xml><?xml version="1.0" encoding="utf-8"?>
<calcChain xmlns="http://schemas.openxmlformats.org/spreadsheetml/2006/main">
  <c r="K218" i="3" l="1"/>
  <c r="K200" i="3"/>
  <c r="K220" i="3"/>
  <c r="K231" i="3"/>
  <c r="K230" i="3"/>
  <c r="K229" i="3"/>
  <c r="K228" i="3"/>
  <c r="K227" i="3"/>
  <c r="K226" i="3"/>
  <c r="K225" i="3"/>
  <c r="K224" i="3"/>
  <c r="K223" i="3"/>
  <c r="K222" i="3"/>
  <c r="K221" i="3"/>
  <c r="K219" i="3"/>
  <c r="B218" i="3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14" i="3" s="1"/>
  <c r="B200" i="3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K164" i="3"/>
  <c r="K165" i="3"/>
  <c r="K181" i="3"/>
  <c r="K192" i="3"/>
  <c r="K191" i="3"/>
  <c r="K190" i="3"/>
  <c r="K189" i="3"/>
  <c r="K188" i="3"/>
  <c r="K187" i="3"/>
  <c r="K186" i="3"/>
  <c r="K185" i="3"/>
  <c r="K184" i="3"/>
  <c r="K183" i="3"/>
  <c r="K182" i="3"/>
  <c r="K180" i="3"/>
  <c r="K179" i="3"/>
  <c r="K193" i="3" s="1"/>
  <c r="B179" i="3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K174" i="3"/>
  <c r="K173" i="3"/>
  <c r="K172" i="3"/>
  <c r="K171" i="3"/>
  <c r="K170" i="3"/>
  <c r="K169" i="3"/>
  <c r="K168" i="3"/>
  <c r="K167" i="3"/>
  <c r="K166" i="3"/>
  <c r="K163" i="3"/>
  <c r="K162" i="3"/>
  <c r="K161" i="3"/>
  <c r="K175" i="3" s="1"/>
  <c r="B161" i="3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K124" i="3"/>
  <c r="K142" i="3"/>
  <c r="K123" i="3"/>
  <c r="K153" i="3"/>
  <c r="K152" i="3"/>
  <c r="K151" i="3"/>
  <c r="K150" i="3"/>
  <c r="K149" i="3"/>
  <c r="K148" i="3"/>
  <c r="K147" i="3"/>
  <c r="K146" i="3"/>
  <c r="K145" i="3"/>
  <c r="K144" i="3"/>
  <c r="K143" i="3"/>
  <c r="K141" i="3"/>
  <c r="K140" i="3"/>
  <c r="K154" i="3" s="1"/>
  <c r="B140" i="3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K135" i="3"/>
  <c r="K134" i="3"/>
  <c r="K133" i="3"/>
  <c r="K132" i="3"/>
  <c r="K131" i="3"/>
  <c r="K130" i="3"/>
  <c r="K129" i="3"/>
  <c r="K128" i="3"/>
  <c r="K127" i="3"/>
  <c r="K126" i="3"/>
  <c r="K125" i="3"/>
  <c r="K122" i="3"/>
  <c r="K136" i="3" s="1"/>
  <c r="B122" i="3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N284" i="2"/>
  <c r="K104" i="3"/>
  <c r="K103" i="3"/>
  <c r="K85" i="3"/>
  <c r="K114" i="3"/>
  <c r="K113" i="3"/>
  <c r="K112" i="3"/>
  <c r="K111" i="3"/>
  <c r="K110" i="3"/>
  <c r="K109" i="3"/>
  <c r="K108" i="3"/>
  <c r="K107" i="3"/>
  <c r="K106" i="3"/>
  <c r="K105" i="3"/>
  <c r="K102" i="3"/>
  <c r="K101" i="3"/>
  <c r="B101" i="3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K96" i="3"/>
  <c r="K95" i="3"/>
  <c r="K94" i="3"/>
  <c r="K93" i="3"/>
  <c r="K92" i="3"/>
  <c r="K91" i="3"/>
  <c r="K90" i="3"/>
  <c r="K89" i="3"/>
  <c r="K88" i="3"/>
  <c r="K87" i="3"/>
  <c r="K86" i="3"/>
  <c r="K84" i="3"/>
  <c r="K83" i="3"/>
  <c r="B83" i="3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K45" i="3"/>
  <c r="K62" i="3"/>
  <c r="K48" i="3"/>
  <c r="K63" i="3"/>
  <c r="K47" i="3"/>
  <c r="K75" i="3"/>
  <c r="K74" i="3"/>
  <c r="K73" i="3"/>
  <c r="K72" i="3"/>
  <c r="K71" i="3"/>
  <c r="K70" i="3"/>
  <c r="K69" i="3"/>
  <c r="K68" i="3"/>
  <c r="K67" i="3"/>
  <c r="K66" i="3"/>
  <c r="K65" i="3"/>
  <c r="K64" i="3"/>
  <c r="B62" i="3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K57" i="3"/>
  <c r="K56" i="3"/>
  <c r="K55" i="3"/>
  <c r="K54" i="3"/>
  <c r="K53" i="3"/>
  <c r="K52" i="3"/>
  <c r="K51" i="3"/>
  <c r="K50" i="3"/>
  <c r="K49" i="3"/>
  <c r="K46" i="3"/>
  <c r="K44" i="3"/>
  <c r="B44" i="3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B23" i="3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N492" i="2"/>
  <c r="N493" i="2" s="1"/>
  <c r="K115" i="3" l="1"/>
  <c r="K97" i="3"/>
  <c r="K232" i="3"/>
  <c r="K37" i="3"/>
  <c r="K76" i="3"/>
  <c r="K58" i="3"/>
  <c r="K19" i="3"/>
  <c r="N445" i="2" l="1"/>
  <c r="B382" i="2"/>
  <c r="B383" i="2" s="1"/>
  <c r="B384" i="2" s="1"/>
  <c r="N382" i="2"/>
  <c r="N383" i="2" s="1"/>
  <c r="N384" i="2" s="1"/>
  <c r="N203" i="2"/>
  <c r="N138" i="2"/>
  <c r="N139" i="2" s="1"/>
  <c r="N673" i="2" l="1"/>
  <c r="N674" i="2" s="1"/>
  <c r="N675" i="2" s="1"/>
  <c r="N676" i="2" s="1"/>
  <c r="N677" i="2" s="1"/>
  <c r="N678" i="2" s="1"/>
  <c r="N679" i="2" s="1"/>
  <c r="N670" i="2"/>
  <c r="N671" i="2" s="1"/>
  <c r="N672" i="2" s="1"/>
  <c r="N662" i="2"/>
  <c r="N663" i="2" s="1"/>
  <c r="N664" i="2" s="1"/>
  <c r="N665" i="2" s="1"/>
  <c r="N666" i="2" s="1"/>
  <c r="N667" i="2" s="1"/>
  <c r="N668" i="2" s="1"/>
  <c r="N669" i="2" s="1"/>
  <c r="N638" i="2"/>
  <c r="N639" i="2" s="1"/>
  <c r="N640" i="2" s="1"/>
  <c r="N635" i="2"/>
  <c r="N636" i="2" s="1"/>
  <c r="N637" i="2" s="1"/>
  <c r="N627" i="2"/>
  <c r="N628" i="2" s="1"/>
  <c r="N629" i="2" s="1"/>
  <c r="N630" i="2" s="1"/>
  <c r="N631" i="2" s="1"/>
  <c r="N632" i="2" s="1"/>
  <c r="N633" i="2" s="1"/>
  <c r="N634" i="2" s="1"/>
  <c r="N617" i="2"/>
  <c r="N618" i="2" s="1"/>
  <c r="N619" i="2" s="1"/>
  <c r="B617" i="2"/>
  <c r="B618" i="2" s="1"/>
  <c r="B619" i="2" s="1"/>
  <c r="N593" i="2"/>
  <c r="N594" i="2" s="1"/>
  <c r="N595" i="2" s="1"/>
  <c r="N596" i="2" s="1"/>
  <c r="N597" i="2" s="1"/>
  <c r="N598" i="2" s="1"/>
  <c r="N599" i="2" s="1"/>
  <c r="N600" i="2" s="1"/>
  <c r="N601" i="2" s="1"/>
  <c r="N581" i="2"/>
  <c r="N582" i="2" s="1"/>
  <c r="N583" i="2" s="1"/>
  <c r="N559" i="2"/>
  <c r="N560" i="2" s="1"/>
  <c r="N561" i="2" s="1"/>
  <c r="N562" i="2" s="1"/>
  <c r="N563" i="2" s="1"/>
  <c r="N564" i="2" s="1"/>
  <c r="N565" i="2" s="1"/>
  <c r="N566" i="2" s="1"/>
  <c r="N567" i="2" s="1"/>
  <c r="N568" i="2" s="1"/>
  <c r="N536" i="2"/>
  <c r="N537" i="2" s="1"/>
  <c r="N538" i="2" s="1"/>
  <c r="N539" i="2" s="1"/>
  <c r="N540" i="2" s="1"/>
  <c r="N541" i="2" s="1"/>
  <c r="N542" i="2" s="1"/>
  <c r="N543" i="2" s="1"/>
  <c r="N544" i="2" s="1"/>
  <c r="N545" i="2" s="1"/>
  <c r="N546" i="2" s="1"/>
  <c r="N547" i="2" s="1"/>
  <c r="N548" i="2" s="1"/>
  <c r="N549" i="2" s="1"/>
  <c r="N550" i="2" s="1"/>
  <c r="N551" i="2" s="1"/>
  <c r="N552" i="2" s="1"/>
  <c r="N553" i="2" s="1"/>
  <c r="N554" i="2" s="1"/>
  <c r="N555" i="2" s="1"/>
  <c r="N556" i="2" s="1"/>
  <c r="N557" i="2" s="1"/>
  <c r="N558" i="2" s="1"/>
  <c r="N517" i="2"/>
  <c r="N518" i="2" s="1"/>
  <c r="N519" i="2" s="1"/>
  <c r="N520" i="2" s="1"/>
  <c r="N521" i="2" s="1"/>
  <c r="N522" i="2" s="1"/>
  <c r="N523" i="2" s="1"/>
  <c r="N524" i="2" s="1"/>
  <c r="N525" i="2" s="1"/>
  <c r="N526" i="2" s="1"/>
  <c r="N527" i="2" s="1"/>
  <c r="N528" i="2" s="1"/>
  <c r="N529" i="2" s="1"/>
  <c r="N530" i="2" s="1"/>
  <c r="N531" i="2" s="1"/>
  <c r="N532" i="2" s="1"/>
  <c r="N533" i="2" s="1"/>
  <c r="N534" i="2" s="1"/>
  <c r="N535" i="2" s="1"/>
  <c r="N511" i="2"/>
  <c r="N512" i="2" s="1"/>
  <c r="N513" i="2" s="1"/>
  <c r="N514" i="2" s="1"/>
  <c r="N515" i="2" s="1"/>
  <c r="N516" i="2" s="1"/>
  <c r="B511" i="2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N499" i="2"/>
  <c r="N500" i="2" s="1"/>
  <c r="N501" i="2" s="1"/>
  <c r="N502" i="2" s="1"/>
  <c r="N503" i="2" s="1"/>
  <c r="N504" i="2" s="1"/>
  <c r="N505" i="2" s="1"/>
  <c r="N494" i="2"/>
  <c r="N495" i="2" s="1"/>
  <c r="N496" i="2" s="1"/>
  <c r="N497" i="2" s="1"/>
  <c r="N498" i="2" s="1"/>
  <c r="N475" i="2"/>
  <c r="N476" i="2" s="1"/>
  <c r="N477" i="2" s="1"/>
  <c r="N478" i="2" s="1"/>
  <c r="N479" i="2" s="1"/>
  <c r="N480" i="2" s="1"/>
  <c r="N481" i="2" s="1"/>
  <c r="N482" i="2" s="1"/>
  <c r="N483" i="2" s="1"/>
  <c r="N484" i="2" s="1"/>
  <c r="N485" i="2" s="1"/>
  <c r="N486" i="2" s="1"/>
  <c r="N487" i="2" s="1"/>
  <c r="N468" i="2"/>
  <c r="N418" i="2"/>
  <c r="N419" i="2" s="1"/>
  <c r="N420" i="2" s="1"/>
  <c r="N421" i="2" s="1"/>
  <c r="N422" i="2" s="1"/>
  <c r="N423" i="2" s="1"/>
  <c r="N385" i="2"/>
  <c r="N386" i="2" s="1"/>
  <c r="N387" i="2" s="1"/>
  <c r="N388" i="2" s="1"/>
  <c r="N389" i="2" s="1"/>
  <c r="N390" i="2" s="1"/>
  <c r="N391" i="2" s="1"/>
  <c r="N392" i="2" s="1"/>
  <c r="N393" i="2" s="1"/>
  <c r="N394" i="2" s="1"/>
  <c r="N395" i="2" s="1"/>
  <c r="N396" i="2" s="1"/>
  <c r="N397" i="2" s="1"/>
  <c r="N398" i="2" s="1"/>
  <c r="N399" i="2" s="1"/>
  <c r="N400" i="2" s="1"/>
  <c r="N401" i="2" s="1"/>
  <c r="N402" i="2" s="1"/>
  <c r="N403" i="2" s="1"/>
  <c r="B385" i="2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N346" i="2"/>
  <c r="N347" i="2" s="1"/>
  <c r="N348" i="2" s="1"/>
  <c r="N349" i="2" s="1"/>
  <c r="N350" i="2" s="1"/>
  <c r="N351" i="2" s="1"/>
  <c r="N316" i="2"/>
  <c r="N317" i="2" s="1"/>
  <c r="N318" i="2" s="1"/>
  <c r="N304" i="2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294" i="2"/>
  <c r="N295" i="2" s="1"/>
  <c r="N296" i="2" s="1"/>
  <c r="N297" i="2" s="1"/>
  <c r="N298" i="2" s="1"/>
  <c r="N299" i="2" s="1"/>
  <c r="N300" i="2" s="1"/>
  <c r="N301" i="2" s="1"/>
  <c r="N302" i="2" s="1"/>
  <c r="N303" i="2" s="1"/>
  <c r="N285" i="2"/>
  <c r="N286" i="2" s="1"/>
  <c r="N287" i="2" s="1"/>
  <c r="N288" i="2" s="1"/>
  <c r="N289" i="2" s="1"/>
  <c r="N274" i="2"/>
  <c r="N275" i="2" s="1"/>
  <c r="N276" i="2" s="1"/>
  <c r="N261" i="2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32" i="2"/>
  <c r="N233" i="2" s="1"/>
  <c r="N234" i="2" s="1"/>
  <c r="N235" i="2" s="1"/>
  <c r="N236" i="2" s="1"/>
  <c r="N237" i="2" s="1"/>
  <c r="B232" i="2"/>
  <c r="B233" i="2" s="1"/>
  <c r="B234" i="2" s="1"/>
  <c r="B235" i="2" s="1"/>
  <c r="B236" i="2" s="1"/>
  <c r="B237" i="2" s="1"/>
  <c r="N178" i="2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57" i="2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47" i="2"/>
  <c r="N148" i="2" s="1"/>
  <c r="N149" i="2" s="1"/>
  <c r="N150" i="2" s="1"/>
  <c r="N140" i="2"/>
  <c r="N141" i="2" s="1"/>
  <c r="N142" i="2" s="1"/>
  <c r="N143" i="2" s="1"/>
  <c r="N117" i="2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B117" i="2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N102" i="2"/>
  <c r="N103" i="2" s="1"/>
  <c r="N104" i="2" s="1"/>
  <c r="N105" i="2" s="1"/>
  <c r="N106" i="2" s="1"/>
  <c r="N107" i="2" s="1"/>
  <c r="N108" i="2" s="1"/>
  <c r="N109" i="2" s="1"/>
  <c r="N110" i="2" s="1"/>
  <c r="N111" i="2" s="1"/>
  <c r="N100" i="2"/>
  <c r="N101" i="2" s="1"/>
  <c r="N80" i="2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68" i="2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54" i="2"/>
  <c r="N55" i="2" s="1"/>
  <c r="N56" i="2" s="1"/>
  <c r="N57" i="2" s="1"/>
  <c r="N58" i="2" s="1"/>
  <c r="N59" i="2" s="1"/>
  <c r="N60" i="2" s="1"/>
  <c r="N61" i="2" s="1"/>
  <c r="N62" i="2" s="1"/>
  <c r="N63" i="2" s="1"/>
  <c r="N40" i="2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22" i="2"/>
  <c r="B5" i="2"/>
  <c r="B6" i="2" s="1"/>
  <c r="B620" i="2" l="1"/>
  <c r="B621" i="2" s="1"/>
  <c r="B622" i="2" s="1"/>
  <c r="B623" i="2" s="1"/>
  <c r="B624" i="2" s="1"/>
  <c r="B625" i="2" s="1"/>
  <c r="B626" i="2" s="1"/>
  <c r="N620" i="2"/>
  <c r="N621" i="2" s="1"/>
  <c r="N622" i="2" s="1"/>
  <c r="N623" i="2" s="1"/>
  <c r="N624" i="2" s="1"/>
  <c r="N625" i="2" s="1"/>
  <c r="N626" i="2" s="1"/>
  <c r="N469" i="2"/>
  <c r="N470" i="2" s="1"/>
  <c r="N277" i="2"/>
  <c r="N278" i="2" s="1"/>
  <c r="N279" i="2" s="1"/>
  <c r="N280" i="2" s="1"/>
  <c r="B135" i="2"/>
  <c r="B136" i="2" s="1"/>
  <c r="B137" i="2" s="1"/>
  <c r="B138" i="2" s="1"/>
  <c r="B139" i="2" s="1"/>
  <c r="B140" i="2" s="1"/>
  <c r="B141" i="2" s="1"/>
  <c r="B142" i="2" s="1"/>
  <c r="B143" i="2" s="1"/>
  <c r="N135" i="2"/>
  <c r="N136" i="2" s="1"/>
  <c r="N137" i="2" s="1"/>
  <c r="N151" i="2"/>
  <c r="N152" i="2" s="1"/>
  <c r="N153" i="2" s="1"/>
  <c r="N154" i="2" s="1"/>
  <c r="N155" i="2" s="1"/>
  <c r="N156" i="2" s="1"/>
  <c r="B23" i="2"/>
  <c r="B7" i="2"/>
  <c r="B8" i="2" s="1"/>
  <c r="B9" i="2" s="1"/>
  <c r="K7" i="2"/>
  <c r="N641" i="2"/>
  <c r="N642" i="2" s="1"/>
  <c r="N643" i="2" s="1"/>
  <c r="N644" i="2" s="1"/>
  <c r="N645" i="2" s="1"/>
  <c r="N646" i="2" s="1"/>
  <c r="N647" i="2" s="1"/>
  <c r="N648" i="2" s="1"/>
  <c r="N649" i="2" s="1"/>
  <c r="N650" i="2" s="1"/>
  <c r="N651" i="2" s="1"/>
  <c r="N652" i="2" s="1"/>
  <c r="N653" i="2" s="1"/>
  <c r="N654" i="2" s="1"/>
  <c r="N655" i="2" s="1"/>
  <c r="N656" i="2" s="1"/>
  <c r="N657" i="2" s="1"/>
  <c r="N658" i="2" s="1"/>
  <c r="N659" i="2" s="1"/>
  <c r="N660" i="2" s="1"/>
  <c r="N661" i="2" s="1"/>
  <c r="N602" i="2"/>
  <c r="N603" i="2" s="1"/>
  <c r="N604" i="2" s="1"/>
  <c r="N605" i="2" s="1"/>
  <c r="N606" i="2" s="1"/>
  <c r="N607" i="2" s="1"/>
  <c r="N608" i="2" s="1"/>
  <c r="B569" i="2"/>
  <c r="B570" i="2" s="1"/>
  <c r="N569" i="2"/>
  <c r="N570" i="2" s="1"/>
  <c r="N488" i="2"/>
  <c r="N489" i="2" s="1"/>
  <c r="N490" i="2" s="1"/>
  <c r="N491" i="2" s="1"/>
  <c r="N424" i="2"/>
  <c r="N425" i="2" s="1"/>
  <c r="N426" i="2" s="1"/>
  <c r="N427" i="2" s="1"/>
  <c r="N404" i="2"/>
  <c r="N405" i="2" s="1"/>
  <c r="N406" i="2" s="1"/>
  <c r="B404" i="2"/>
  <c r="B405" i="2" s="1"/>
  <c r="B406" i="2" s="1"/>
  <c r="K25" i="2"/>
  <c r="N352" i="2"/>
  <c r="N353" i="2" s="1"/>
  <c r="N354" i="2" s="1"/>
  <c r="N355" i="2" s="1"/>
  <c r="N356" i="2" s="1"/>
  <c r="N357" i="2" s="1"/>
  <c r="N358" i="2" s="1"/>
  <c r="N359" i="2" s="1"/>
  <c r="N360" i="2" s="1"/>
  <c r="N361" i="2" s="1"/>
  <c r="N362" i="2" s="1"/>
  <c r="N363" i="2" s="1"/>
  <c r="N364" i="2" s="1"/>
  <c r="N365" i="2" s="1"/>
  <c r="N366" i="2" s="1"/>
  <c r="N367" i="2" s="1"/>
  <c r="N368" i="2" s="1"/>
  <c r="N369" i="2" s="1"/>
  <c r="N370" i="2" s="1"/>
  <c r="N319" i="2"/>
  <c r="N320" i="2" s="1"/>
  <c r="N321" i="2" s="1"/>
  <c r="N290" i="2"/>
  <c r="N291" i="2" s="1"/>
  <c r="N292" i="2" s="1"/>
  <c r="N293" i="2" s="1"/>
  <c r="B238" i="2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N238" i="2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197" i="2"/>
  <c r="N198" i="2" s="1"/>
  <c r="N199" i="2" s="1"/>
  <c r="N200" i="2" s="1"/>
  <c r="N201" i="2" s="1"/>
  <c r="N202" i="2" s="1"/>
  <c r="N204" i="2" s="1"/>
  <c r="N205" i="2" s="1"/>
  <c r="N174" i="2"/>
  <c r="N175" i="2" s="1"/>
  <c r="N176" i="2" s="1"/>
  <c r="N177" i="2" s="1"/>
  <c r="N144" i="2"/>
  <c r="N145" i="2" s="1"/>
  <c r="N146" i="2" s="1"/>
  <c r="N64" i="2"/>
  <c r="N65" i="2" s="1"/>
  <c r="N66" i="2" s="1"/>
  <c r="N67" i="2" s="1"/>
  <c r="N584" i="2"/>
  <c r="N585" i="2" s="1"/>
  <c r="N586" i="2" s="1"/>
  <c r="B53" i="2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K26" i="2"/>
  <c r="K13" i="2"/>
  <c r="K5" i="2"/>
  <c r="K32" i="2"/>
  <c r="K24" i="2"/>
  <c r="K11" i="2"/>
  <c r="K10" i="2"/>
  <c r="K29" i="2"/>
  <c r="K14" i="2"/>
  <c r="K12" i="2"/>
  <c r="K6" i="2"/>
  <c r="K15" i="2"/>
  <c r="K8" i="2"/>
  <c r="K16" i="2"/>
  <c r="K31" i="2"/>
  <c r="K30" i="2"/>
  <c r="K34" i="2"/>
  <c r="K27" i="2"/>
  <c r="K17" i="2"/>
  <c r="K22" i="2"/>
  <c r="K28" i="2"/>
  <c r="K33" i="2"/>
  <c r="K9" i="2"/>
  <c r="K23" i="2"/>
  <c r="N609" i="2" l="1"/>
  <c r="N610" i="2" s="1"/>
  <c r="N611" i="2" s="1"/>
  <c r="N471" i="2"/>
  <c r="N472" i="2" s="1"/>
  <c r="N473" i="2" s="1"/>
  <c r="N474" i="2" s="1"/>
  <c r="N281" i="2"/>
  <c r="N282" i="2" s="1"/>
  <c r="N283" i="2" s="1"/>
  <c r="N206" i="2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B24" i="2"/>
  <c r="B25" i="2" s="1"/>
  <c r="B26" i="2" s="1"/>
  <c r="B27" i="2" s="1"/>
  <c r="B627" i="2"/>
  <c r="B628" i="2" s="1"/>
  <c r="B629" i="2" s="1"/>
  <c r="B630" i="2" s="1"/>
  <c r="B631" i="2" s="1"/>
  <c r="B632" i="2" s="1"/>
  <c r="B633" i="2" s="1"/>
  <c r="B634" i="2" s="1"/>
  <c r="B10" i="2"/>
  <c r="B11" i="2" s="1"/>
  <c r="B12" i="2" s="1"/>
  <c r="N571" i="2"/>
  <c r="N572" i="2" s="1"/>
  <c r="N573" i="2" s="1"/>
  <c r="B571" i="2"/>
  <c r="B572" i="2" s="1"/>
  <c r="B573" i="2" s="1"/>
  <c r="N428" i="2"/>
  <c r="N429" i="2" s="1"/>
  <c r="N430" i="2" s="1"/>
  <c r="N431" i="2" s="1"/>
  <c r="N432" i="2" s="1"/>
  <c r="N433" i="2" s="1"/>
  <c r="N434" i="2" s="1"/>
  <c r="N435" i="2" s="1"/>
  <c r="N407" i="2"/>
  <c r="N408" i="2" s="1"/>
  <c r="N409" i="2" s="1"/>
  <c r="N410" i="2" s="1"/>
  <c r="N411" i="2" s="1"/>
  <c r="N412" i="2" s="1"/>
  <c r="N413" i="2" s="1"/>
  <c r="N414" i="2" s="1"/>
  <c r="N415" i="2" s="1"/>
  <c r="N416" i="2" s="1"/>
  <c r="N417" i="2" s="1"/>
  <c r="B407" i="2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N371" i="2"/>
  <c r="N372" i="2" s="1"/>
  <c r="N373" i="2" s="1"/>
  <c r="N322" i="2"/>
  <c r="N323" i="2" s="1"/>
  <c r="N324" i="2" s="1"/>
  <c r="N325" i="2" s="1"/>
  <c r="N326" i="2" s="1"/>
  <c r="N327" i="2" s="1"/>
  <c r="N328" i="2" s="1"/>
  <c r="B273" i="2"/>
  <c r="B274" i="2" s="1"/>
  <c r="B275" i="2" s="1"/>
  <c r="B276" i="2" s="1"/>
  <c r="B144" i="2"/>
  <c r="B145" i="2" s="1"/>
  <c r="B146" i="2" s="1"/>
  <c r="B147" i="2" s="1"/>
  <c r="B148" i="2" s="1"/>
  <c r="B149" i="2" s="1"/>
  <c r="B150" i="2" s="1"/>
  <c r="B64" i="2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N587" i="2"/>
  <c r="N588" i="2" s="1"/>
  <c r="N589" i="2" s="1"/>
  <c r="N590" i="2" s="1"/>
  <c r="N591" i="2" s="1"/>
  <c r="N592" i="2" s="1"/>
  <c r="K18" i="2"/>
  <c r="K35" i="2"/>
  <c r="B635" i="2" l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277" i="2"/>
  <c r="B278" i="2" s="1"/>
  <c r="B279" i="2" s="1"/>
  <c r="B280" i="2" s="1"/>
  <c r="B151" i="2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3" i="2"/>
  <c r="B14" i="2" s="1"/>
  <c r="B15" i="2" s="1"/>
  <c r="B16" i="2" s="1"/>
  <c r="B17" i="2" s="1"/>
  <c r="B574" i="2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N574" i="2"/>
  <c r="N575" i="2" s="1"/>
  <c r="N576" i="2" s="1"/>
  <c r="N577" i="2" s="1"/>
  <c r="N578" i="2" s="1"/>
  <c r="N579" i="2" s="1"/>
  <c r="N580" i="2" s="1"/>
  <c r="N436" i="2"/>
  <c r="N437" i="2" s="1"/>
  <c r="N438" i="2" s="1"/>
  <c r="N439" i="2" s="1"/>
  <c r="N440" i="2" s="1"/>
  <c r="N441" i="2" s="1"/>
  <c r="N442" i="2" s="1"/>
  <c r="N443" i="2" s="1"/>
  <c r="N444" i="2" s="1"/>
  <c r="N446" i="2" s="1"/>
  <c r="N447" i="2" s="1"/>
  <c r="N448" i="2" s="1"/>
  <c r="N449" i="2" s="1"/>
  <c r="N450" i="2" s="1"/>
  <c r="N451" i="2" s="1"/>
  <c r="N452" i="2" s="1"/>
  <c r="N453" i="2" s="1"/>
  <c r="N454" i="2" s="1"/>
  <c r="N455" i="2" s="1"/>
  <c r="N456" i="2" s="1"/>
  <c r="N457" i="2" s="1"/>
  <c r="N458" i="2" s="1"/>
  <c r="N459" i="2" s="1"/>
  <c r="N460" i="2" s="1"/>
  <c r="N461" i="2" s="1"/>
  <c r="N462" i="2" s="1"/>
  <c r="N463" i="2" s="1"/>
  <c r="N464" i="2" s="1"/>
  <c r="N465" i="2" s="1"/>
  <c r="N466" i="2" s="1"/>
  <c r="N467" i="2" s="1"/>
  <c r="B418" i="2"/>
  <c r="B419" i="2" s="1"/>
  <c r="B420" i="2" s="1"/>
  <c r="B421" i="2" s="1"/>
  <c r="B422" i="2" s="1"/>
  <c r="B423" i="2" s="1"/>
  <c r="N374" i="2"/>
  <c r="N375" i="2" s="1"/>
  <c r="N376" i="2" s="1"/>
  <c r="N329" i="2"/>
  <c r="N330" i="2" s="1"/>
  <c r="N331" i="2" s="1"/>
  <c r="N332" i="2" s="1"/>
  <c r="N333" i="2" s="1"/>
  <c r="N334" i="2" s="1"/>
  <c r="N335" i="2" s="1"/>
  <c r="N336" i="2" s="1"/>
  <c r="N337" i="2" s="1"/>
  <c r="N338" i="2" s="1"/>
  <c r="N339" i="2" s="1"/>
  <c r="N340" i="2" s="1"/>
  <c r="N341" i="2" s="1"/>
  <c r="N342" i="2" s="1"/>
  <c r="N343" i="2" s="1"/>
  <c r="N344" i="2" s="1"/>
  <c r="N345" i="2" s="1"/>
  <c r="B97" i="2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281" i="2" l="1"/>
  <c r="B282" i="2" s="1"/>
  <c r="B283" i="2" s="1"/>
  <c r="B602" i="2"/>
  <c r="B603" i="2" s="1"/>
  <c r="B604" i="2" s="1"/>
  <c r="B605" i="2" s="1"/>
  <c r="B606" i="2" s="1"/>
  <c r="B607" i="2" s="1"/>
  <c r="B608" i="2" s="1"/>
  <c r="B424" i="2"/>
  <c r="B425" i="2" s="1"/>
  <c r="B426" i="2" s="1"/>
  <c r="B427" i="2" s="1"/>
  <c r="B197" i="2"/>
  <c r="B198" i="2" s="1"/>
  <c r="B199" i="2" s="1"/>
  <c r="B200" i="2" s="1"/>
  <c r="B201" i="2" s="1"/>
  <c r="B202" i="2" s="1"/>
  <c r="B203" i="2" s="1"/>
  <c r="B204" i="2" s="1"/>
  <c r="B205" i="2" s="1"/>
  <c r="B669" i="2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09" i="2" l="1"/>
  <c r="B610" i="2" s="1"/>
  <c r="B611" i="2" s="1"/>
  <c r="B284" i="2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206" i="2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428" i="2"/>
  <c r="B429" i="2" s="1"/>
  <c r="B430" i="2" s="1"/>
  <c r="B431" i="2" s="1"/>
  <c r="B432" i="2" s="1"/>
  <c r="B433" i="2" s="1"/>
  <c r="B434" i="2" s="1"/>
  <c r="B435" i="2" s="1"/>
  <c r="B436" i="2" l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329" i="2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467" i="2" l="1"/>
  <c r="B468" i="2" s="1"/>
  <c r="B345" i="2"/>
  <c r="B346" i="2" s="1"/>
  <c r="B347" i="2" s="1"/>
  <c r="B348" i="2" s="1"/>
  <c r="B349" i="2" s="1"/>
  <c r="B350" i="2" s="1"/>
  <c r="B351" i="2" s="1"/>
  <c r="B469" i="2" l="1"/>
  <c r="B470" i="2" s="1"/>
  <c r="B352" i="2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471" i="2" l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371" i="2"/>
  <c r="B372" i="2" s="1"/>
  <c r="B373" i="2" s="1"/>
  <c r="B374" i="2" l="1"/>
  <c r="B375" i="2" s="1"/>
  <c r="B376" i="2" s="1"/>
  <c r="B28" i="2"/>
  <c r="B29" i="2" s="1"/>
  <c r="B30" i="2" s="1"/>
  <c r="B31" i="2" l="1"/>
  <c r="B32" i="2" s="1"/>
  <c r="B33" i="2" s="1"/>
  <c r="B34" i="2" s="1"/>
</calcChain>
</file>

<file path=xl/sharedStrings.xml><?xml version="1.0" encoding="utf-8"?>
<sst xmlns="http://schemas.openxmlformats.org/spreadsheetml/2006/main" count="3440" uniqueCount="761">
  <si>
    <t xml:space="preserve">№ </t>
  </si>
  <si>
    <t>Академ.</t>
  </si>
  <si>
    <t>ПІБ студента</t>
  </si>
  <si>
    <t>з/п</t>
  </si>
  <si>
    <t>група</t>
  </si>
  <si>
    <t>ВЗД 2 чверть</t>
  </si>
  <si>
    <t>ВЗД 3 чверть</t>
  </si>
  <si>
    <t>Пріор. 1</t>
  </si>
  <si>
    <t>Пріор. 2</t>
  </si>
  <si>
    <t>Пріор. 3</t>
  </si>
  <si>
    <t>Код та назва дисципліни</t>
  </si>
  <si>
    <t>Вибір загальних дисциплін студентами ЕФ у 2024-2025 навчальному році</t>
  </si>
  <si>
    <t>00/00</t>
  </si>
  <si>
    <t>12/03</t>
  </si>
  <si>
    <t>студентів</t>
  </si>
  <si>
    <t xml:space="preserve">Кількість </t>
  </si>
  <si>
    <t>12/04</t>
  </si>
  <si>
    <t>Стрельников Д.О.</t>
  </si>
  <si>
    <t>Вибір загальних дисциплін студентами ФПКТ у 2024-2025 навчальному році</t>
  </si>
  <si>
    <t>Вибір загальних дисциплін студентами ФЕМ у 2024-2025 навчальному році</t>
  </si>
  <si>
    <t>Вибір загальних дисциплін студентами ФМПтаХТ у 2024-2025 навчальному році</t>
  </si>
  <si>
    <t>Вибір загальних дисциплін студентами ФЯтаІМ у 2024-2025 навчальному році</t>
  </si>
  <si>
    <t>Вибір загальних дисциплін студентами ФДМЗД у 2024-2025 навчальному році</t>
  </si>
  <si>
    <t>Журавель Дмитро Анатолійович</t>
  </si>
  <si>
    <t>Коваленко Ілля Андрійович</t>
  </si>
  <si>
    <t>ВЗД 4 чверть</t>
  </si>
  <si>
    <t xml:space="preserve">3 чверть (2.1) 1 курса магістратури </t>
  </si>
  <si>
    <t xml:space="preserve">4 чверть (2.2) 1 курса магістратури </t>
  </si>
  <si>
    <t>Вибір загальних дисциплін магістрів у 2024-2025 навчальному році</t>
  </si>
  <si>
    <t>Список магістрів І курсу ДМЗД для вивчення ВЗД</t>
  </si>
  <si>
    <t>Список магістрів І курсу ФЯтаІМ для вивчення ВЗД</t>
  </si>
  <si>
    <t>Список магістрів І курсу ФМПтаХТ для вивчення ВЗД</t>
  </si>
  <si>
    <t>Список магістрів І курсу ФЕМ для вивчення ВЗД</t>
  </si>
  <si>
    <t>Список магістрів І курсу ФПКТ для вивчення ВЗД</t>
  </si>
  <si>
    <t>Список магістрів І курсу ЕФ для вивченняВЗД</t>
  </si>
  <si>
    <t>02/11 Теорія та історія суспільних зав’язків</t>
  </si>
  <si>
    <t xml:space="preserve">04/04 Комерційна діяльність в соціальних мережах
</t>
  </si>
  <si>
    <t xml:space="preserve">05/08 Оцінка ефективності інформаційних систем </t>
  </si>
  <si>
    <t xml:space="preserve">05/09 Сучасні інформаційно-комунікаційні технології
 </t>
  </si>
  <si>
    <t>06/03 Інноваційні технології виробництва кольорових металів</t>
  </si>
  <si>
    <t xml:space="preserve">07/03 Електромагнітна сумісність технічних засобів та якість електроживлення
</t>
  </si>
  <si>
    <t xml:space="preserve">07/05 Мікроконтролерні системи
</t>
  </si>
  <si>
    <t xml:space="preserve">09/08  Етика і психологія ділового спілкування
</t>
  </si>
  <si>
    <t xml:space="preserve">10/06 Захист та безпека комп’ютерних систем
</t>
  </si>
  <si>
    <t xml:space="preserve">11/01 3D швидке прототипування моделей
</t>
  </si>
  <si>
    <t xml:space="preserve">11/03 Нові процеси ювелірного лиття
</t>
  </si>
  <si>
    <t xml:space="preserve">12/02 Моделювання процесів структуроутворення при термічній обробці металів
</t>
  </si>
  <si>
    <t xml:space="preserve">12/04 Перспективні машинобудуванні матеріалів
</t>
  </si>
  <si>
    <t xml:space="preserve">14/09 Організація та плануванняв промисловості 
</t>
  </si>
  <si>
    <t xml:space="preserve">16/07 Киснево-конвертерні цеха України
</t>
  </si>
  <si>
    <t>16/10 Логістика технологічних процесів в металургії</t>
  </si>
  <si>
    <t xml:space="preserve">16/11 Альтернативні шихтові та паливні матеріали
</t>
  </si>
  <si>
    <t xml:space="preserve">17/04 Національна економіка України
</t>
  </si>
  <si>
    <t>17/06 Конфліктні стани особистості і шляхи їх подолання</t>
  </si>
  <si>
    <t xml:space="preserve">19/04 Ділове листування іноземною мовою
</t>
  </si>
  <si>
    <t xml:space="preserve">20/01 Одержаня металевих порошків
</t>
  </si>
  <si>
    <t xml:space="preserve">21/03 Управління ризиками (за стандартами
ISO серії 31000)
</t>
  </si>
  <si>
    <t xml:space="preserve">22/08 Поверхневі явища та їх закономірності
в металургійних процесах
</t>
  </si>
  <si>
    <t>19/04</t>
  </si>
  <si>
    <t>04/05</t>
  </si>
  <si>
    <t>04/04</t>
  </si>
  <si>
    <t>Авраменко Олексій Димитрійович </t>
  </si>
  <si>
    <t>21/03</t>
  </si>
  <si>
    <t>21/02</t>
  </si>
  <si>
    <t>21/01</t>
  </si>
  <si>
    <t>Алдаєв Олександр Сергійович</t>
  </si>
  <si>
    <t>05/08</t>
  </si>
  <si>
    <t>Волошин Михайло Юрійович </t>
  </si>
  <si>
    <t>Євдокімов Євген Костянтинович</t>
  </si>
  <si>
    <t>Зайченко Владислав Ігорович</t>
  </si>
  <si>
    <t>Іванов Віталій Вікторович</t>
  </si>
  <si>
    <t>Комарова Анастасія Олександрівна </t>
  </si>
  <si>
    <t>Лаговський Антон Олександрович</t>
  </si>
  <si>
    <t>Малишкін Михайло Володимирович </t>
  </si>
  <si>
    <t>Митрофанов Дмитро Олегович</t>
  </si>
  <si>
    <t>Моня Роман Сергійович </t>
  </si>
  <si>
    <t>Морозюк Владислав Сергійович</t>
  </si>
  <si>
    <t>Назаренко Денис Юрійович </t>
  </si>
  <si>
    <t>Назаренко Олександр Олександрович </t>
  </si>
  <si>
    <t>Сивокозов Валерій Сергійович</t>
  </si>
  <si>
    <t>Соломко Дмитро Олександрович</t>
  </si>
  <si>
    <t>Співаков Костянтин Георгійович </t>
  </si>
  <si>
    <t>Тарасенко Едуард Валентинович</t>
  </si>
  <si>
    <t>11/01</t>
  </si>
  <si>
    <t>17/04</t>
  </si>
  <si>
    <t>ЕП01-24м</t>
  </si>
  <si>
    <t>Ананікова Валерія Дмитрівна</t>
  </si>
  <si>
    <t>09/08</t>
  </si>
  <si>
    <t>02/12</t>
  </si>
  <si>
    <t>19/05</t>
  </si>
  <si>
    <t>Андрєєв Станіслав Євгенович</t>
  </si>
  <si>
    <t>25/04</t>
  </si>
  <si>
    <t>02/09</t>
  </si>
  <si>
    <t>Божко Віталій Вадимович</t>
  </si>
  <si>
    <t>14/09</t>
  </si>
  <si>
    <t>Дубіков Ростислав Євгенійович</t>
  </si>
  <si>
    <t>10/07</t>
  </si>
  <si>
    <t>Коваленко Юрій Сергійович</t>
  </si>
  <si>
    <t>Корнєєв Олександр Володимирович</t>
  </si>
  <si>
    <t>Лифар Максим Вячеславович</t>
  </si>
  <si>
    <t>06/03</t>
  </si>
  <si>
    <t>Мельник Максим Вікторович</t>
  </si>
  <si>
    <t>Миценко Натан Маркович</t>
  </si>
  <si>
    <t>Нальотов Артем Романович</t>
  </si>
  <si>
    <t>Паровий Дмитро Миколайович</t>
  </si>
  <si>
    <t>Полторацький Олександр Олександрович</t>
  </si>
  <si>
    <t>Стрельніков Костянтин Родіонович</t>
  </si>
  <si>
    <t>09/07</t>
  </si>
  <si>
    <t>Тагієв Руфат Ельханович</t>
  </si>
  <si>
    <t>12/01.</t>
  </si>
  <si>
    <t>13/03.</t>
  </si>
  <si>
    <t>Губенко Назар Дмитрович</t>
  </si>
  <si>
    <t>12/04.</t>
  </si>
  <si>
    <t>09/06.</t>
  </si>
  <si>
    <t>Овчаренко Кирило Денисович</t>
  </si>
  <si>
    <t>Чурілов КостянтинАндрійович</t>
  </si>
  <si>
    <t>Сатиренко Дмитро Олександрович</t>
  </si>
  <si>
    <t>Негруб Михайло Сергійович</t>
  </si>
  <si>
    <t xml:space="preserve">Євлашевич Євген Миколайович
</t>
  </si>
  <si>
    <t>Устименко Антон Костянтинович</t>
  </si>
  <si>
    <t>20/01</t>
  </si>
  <si>
    <t>06/02</t>
  </si>
  <si>
    <t>06/01</t>
  </si>
  <si>
    <t>МВ04-24м</t>
  </si>
  <si>
    <t>Богун І.М.</t>
  </si>
  <si>
    <t>20/02</t>
  </si>
  <si>
    <t>22/08</t>
  </si>
  <si>
    <t>Мостовий Д.Г.</t>
  </si>
  <si>
    <t>Суріков Є.Ю.</t>
  </si>
  <si>
    <t>11/03</t>
  </si>
  <si>
    <t>Майборода А.С.</t>
  </si>
  <si>
    <t>Соловйов Р.В.</t>
  </si>
  <si>
    <t>Русанов Р.В.</t>
  </si>
  <si>
    <t>Поєзднікова Н.М.</t>
  </si>
  <si>
    <t>Лавров К.Б.</t>
  </si>
  <si>
    <t>Некіпєлов С.В.</t>
  </si>
  <si>
    <t>Губа М.Г</t>
  </si>
  <si>
    <t>Бабець А.В.</t>
  </si>
  <si>
    <t>Кулик Д.Б.</t>
  </si>
  <si>
    <t>Алексєєв О.О.</t>
  </si>
  <si>
    <t>Бабець К.О.</t>
  </si>
  <si>
    <t>Ященко А.В.</t>
  </si>
  <si>
    <t>Темченко О.О.</t>
  </si>
  <si>
    <t>Солтанов П.О.</t>
  </si>
  <si>
    <t>Кіяненко Ю.І.</t>
  </si>
  <si>
    <t>Єнін М.М.</t>
  </si>
  <si>
    <t>МЕ10-24м</t>
  </si>
  <si>
    <t>Сабанов Б.П.</t>
  </si>
  <si>
    <t>Руденко О.І.</t>
  </si>
  <si>
    <t>Скряга Д.Д.</t>
  </si>
  <si>
    <t>Акастьолов В.О.</t>
  </si>
  <si>
    <t>Костенко Д.О.</t>
  </si>
  <si>
    <t>Лебідь Ю.В.</t>
  </si>
  <si>
    <t>Богданович В.М.</t>
  </si>
  <si>
    <t>Лапко К.М.</t>
  </si>
  <si>
    <t>Пацкан М.В</t>
  </si>
  <si>
    <t>Коток О.Ю.</t>
  </si>
  <si>
    <t>Прокопенко О.Ю.</t>
  </si>
  <si>
    <t>Жук О.К.</t>
  </si>
  <si>
    <t xml:space="preserve">20/02 Сучасні технології порошкової металургії
</t>
  </si>
  <si>
    <t>16/07</t>
  </si>
  <si>
    <t>16/10</t>
  </si>
  <si>
    <t>Вальков Ігор Євгенович </t>
  </si>
  <si>
    <t>Голомоз Сергій Олегович</t>
  </si>
  <si>
    <t>Забуга Валентин Станіславович</t>
  </si>
  <si>
    <t>Іванов Євгеній Валерійович</t>
  </si>
  <si>
    <t>Кобеза Олег Миколайович</t>
  </si>
  <si>
    <t>Новіков Денис Геннадійович</t>
  </si>
  <si>
    <t>Пінчук Юрій Олександрович</t>
  </si>
  <si>
    <t>Руденко Артем Олегович</t>
  </si>
  <si>
    <t>Руденко Микола Миколайович</t>
  </si>
  <si>
    <t>Русанов Віталій Андрійович</t>
  </si>
  <si>
    <t>Федоров Антон Андрійович</t>
  </si>
  <si>
    <t>Шинкаренко Роман Сергійович</t>
  </si>
  <si>
    <t>Безденежних Дмитро Петрович</t>
  </si>
  <si>
    <t>Бернер Даниїл Ілліч</t>
  </si>
  <si>
    <t>Глазков Єгор Олександрович</t>
  </si>
  <si>
    <t>Крилас Максим Сергійович</t>
  </si>
  <si>
    <t>Мотайло Денис Олександрович</t>
  </si>
  <si>
    <t>Овчаренко Роман Анатолійович</t>
  </si>
  <si>
    <t>Осадовський Ніколай Ігорович</t>
  </si>
  <si>
    <t>Позднишев Дмитро Олегович</t>
  </si>
  <si>
    <t>Сідак Олександр Анатолійович</t>
  </si>
  <si>
    <t>Черніков Нікіта Віталійович </t>
  </si>
  <si>
    <t>МЕ06-24м</t>
  </si>
  <si>
    <t>Пред В.В.</t>
  </si>
  <si>
    <t>Куція Р.З.</t>
  </si>
  <si>
    <t>Овчинников О.О.</t>
  </si>
  <si>
    <t>Попенко С.О.</t>
  </si>
  <si>
    <t>Дорошенко Б.Р.</t>
  </si>
  <si>
    <t>Дударєв І.А.</t>
  </si>
  <si>
    <t>Горовий В.О.</t>
  </si>
  <si>
    <t>Іваниця І.І.</t>
  </si>
  <si>
    <t>Мілованов О.І.</t>
  </si>
  <si>
    <t>Худолій М.М.</t>
  </si>
  <si>
    <t>07/03</t>
  </si>
  <si>
    <t>Бурахін Артем Станіславович</t>
  </si>
  <si>
    <t>02/11</t>
  </si>
  <si>
    <t>05/09</t>
  </si>
  <si>
    <t>17/06</t>
  </si>
  <si>
    <t>Візір Максим Сергійович</t>
  </si>
  <si>
    <t>Григорчук Олександр Сергійович</t>
  </si>
  <si>
    <t>09/06</t>
  </si>
  <si>
    <t>Грушевенко Олександр Олександрович</t>
  </si>
  <si>
    <t>Дуда Євгеній Олександрович</t>
  </si>
  <si>
    <t>16/11</t>
  </si>
  <si>
    <t>11/02</t>
  </si>
  <si>
    <t>Дьяченко Павло Павлович</t>
  </si>
  <si>
    <t>04/06</t>
  </si>
  <si>
    <t>17/07</t>
  </si>
  <si>
    <t>Карагодін Олексій Дмитрович</t>
  </si>
  <si>
    <t>Солтан-Шварц Олег Миколайович</t>
  </si>
  <si>
    <t>Судаков Кирило Євгенійович</t>
  </si>
  <si>
    <t>07/05</t>
  </si>
  <si>
    <t>Юрченко Дмитро Геннадійович</t>
  </si>
  <si>
    <t>Кислий Віталій Сергійович</t>
  </si>
  <si>
    <t>Корнієнко Владислав Сергійович</t>
  </si>
  <si>
    <t>Лебедєв Владислав Сергійович</t>
  </si>
  <si>
    <t>15/01</t>
  </si>
  <si>
    <t>Мещеряков Олександр Віталійович</t>
  </si>
  <si>
    <t>24/09</t>
  </si>
  <si>
    <t>Пліска Дмитро Миколайович</t>
  </si>
  <si>
    <t>12/02</t>
  </si>
  <si>
    <t>Туренко Михайло Сергійович</t>
  </si>
  <si>
    <t>Фурдуй Іван Миколайович</t>
  </si>
  <si>
    <t>Хмара Микита Сергійович</t>
  </si>
  <si>
    <t>Хрінік Єлизавета Володимирівна</t>
  </si>
  <si>
    <t>10/06</t>
  </si>
  <si>
    <t>Шаульський Данило Леонідович</t>
  </si>
  <si>
    <t>Юраков Володимир Володимирович</t>
  </si>
  <si>
    <t>Андреєв Іван Олегович</t>
  </si>
  <si>
    <t>Артеменко Валентин Олегович</t>
  </si>
  <si>
    <t>24/12</t>
  </si>
  <si>
    <t>22/09</t>
  </si>
  <si>
    <t>Ахметов Максим Ігорович</t>
  </si>
  <si>
    <t>Бушин Олександр Володимирович</t>
  </si>
  <si>
    <t>Віноходов Олексій Олександрович</t>
  </si>
  <si>
    <t>Воронков Владислав Олександрович</t>
  </si>
  <si>
    <t>Голда Дмитро Вікторович</t>
  </si>
  <si>
    <t>22/06</t>
  </si>
  <si>
    <t>Дерінгер Артем Олегович</t>
  </si>
  <si>
    <t>Ємченко Владислав Юрійович</t>
  </si>
  <si>
    <t>Жидков Олександр Сергійович</t>
  </si>
  <si>
    <t>19/06</t>
  </si>
  <si>
    <t>Захарченко Іван Іванович</t>
  </si>
  <si>
    <t>Карелін Олег Олександрович</t>
  </si>
  <si>
    <t>Клочко Павло Петрович</t>
  </si>
  <si>
    <t>Коврига Денис Андрійович</t>
  </si>
  <si>
    <t>Колода Сергій Вячеславович</t>
  </si>
  <si>
    <t>Кононенко Євгеній Вікторович</t>
  </si>
  <si>
    <t>Корочанський Сергій Сергійович</t>
  </si>
  <si>
    <t>Котловський Олександр Іванович</t>
  </si>
  <si>
    <t>Красюк Олександр Володимирович</t>
  </si>
  <si>
    <t>Кучерявий Станіслав Вадимович</t>
  </si>
  <si>
    <t>Лапшин Олексій Андрійович</t>
  </si>
  <si>
    <t>Лісовець Олександр Олексійович</t>
  </si>
  <si>
    <t>Ляшко Олександр Євгенович</t>
  </si>
  <si>
    <t>Макеєв Артем Борисович</t>
  </si>
  <si>
    <t>Маневич Дмитро Олександрович</t>
  </si>
  <si>
    <t>Манойлов Максим Анатолійович</t>
  </si>
  <si>
    <t>Маркотенко Ігор Сергійович</t>
  </si>
  <si>
    <t>Матвієнко Микола Олександрович</t>
  </si>
  <si>
    <t>Мацерук Іван Миколайович</t>
  </si>
  <si>
    <t>Мельник Владислав Сергійович</t>
  </si>
  <si>
    <t>Миргородський Денис Віталійович</t>
  </si>
  <si>
    <t>Мудрак Владислав Сергійович</t>
  </si>
  <si>
    <t>Облапенко Максим Сергійович</t>
  </si>
  <si>
    <t>Олексієнко Роман Андрійович</t>
  </si>
  <si>
    <t>Передерій Сергій Олексійович</t>
  </si>
  <si>
    <t>Петін Микита Олексійович</t>
  </si>
  <si>
    <t>Погорілий Данило Анатолійович</t>
  </si>
  <si>
    <t>Попов Денис Русланович</t>
  </si>
  <si>
    <t>Проскура Владислав Сергійович</t>
  </si>
  <si>
    <t>Рябий Данило Юрійович</t>
  </si>
  <si>
    <t>Салов Вадим Сергійович</t>
  </si>
  <si>
    <t>Сидорчук Олег Вікторович</t>
  </si>
  <si>
    <t>Сіверський Віталій Васильович</t>
  </si>
  <si>
    <t>Слабковський Євгеній Володимирович</t>
  </si>
  <si>
    <t>Смеля Владислав Вадимович</t>
  </si>
  <si>
    <t>Сметана Євгеній Анатолійович</t>
  </si>
  <si>
    <t>Смірнов Олександр Сергійович</t>
  </si>
  <si>
    <t>Статкевич Ренат Дмитрович</t>
  </si>
  <si>
    <t>Столеру Дмитро Анатолійович</t>
  </si>
  <si>
    <t>Сторчай Руслан Геннадійович</t>
  </si>
  <si>
    <t>Ткач Денис Володимирович</t>
  </si>
  <si>
    <t>Турбін Дмитро Валерійович</t>
  </si>
  <si>
    <t>Хохлов Володимир Михайлович</t>
  </si>
  <si>
    <t>Чорний Максим Віталійович</t>
  </si>
  <si>
    <t>Шаповал Данііл Петрович</t>
  </si>
  <si>
    <t>Шевченко Андрій Сергійович</t>
  </si>
  <si>
    <t>Авраменко Ю.І.</t>
  </si>
  <si>
    <t>Бородін О.О.</t>
  </si>
  <si>
    <t>Вишневський Б.І</t>
  </si>
  <si>
    <t>Горобець Г.О.</t>
  </si>
  <si>
    <t>Грішін О.О.</t>
  </si>
  <si>
    <t>Зражевський Д.О.</t>
  </si>
  <si>
    <t>Палагута Д.С.</t>
  </si>
  <si>
    <t>Прихач Д.Р.</t>
  </si>
  <si>
    <t xml:space="preserve">Антонюк К.І.       </t>
  </si>
  <si>
    <t xml:space="preserve">Биковський Д.С.   </t>
  </si>
  <si>
    <t>Василенко А.І.</t>
  </si>
  <si>
    <t xml:space="preserve">Віннік Д.Г.                                      </t>
  </si>
  <si>
    <t xml:space="preserve">Головченко Є.О.                            </t>
  </si>
  <si>
    <t xml:space="preserve">Задурній Є.В.                              </t>
  </si>
  <si>
    <t xml:space="preserve">Зубко І.Р.                                              </t>
  </si>
  <si>
    <t xml:space="preserve">Ільченко В.В.                        </t>
  </si>
  <si>
    <t xml:space="preserve">Куранов Є.В.                               </t>
  </si>
  <si>
    <t xml:space="preserve">Курило Р.С.                                       </t>
  </si>
  <si>
    <t xml:space="preserve">Мельник Д.С.                                    </t>
  </si>
  <si>
    <t>Нємцова М.О.</t>
  </si>
  <si>
    <t xml:space="preserve">Полюлях В.О.                     </t>
  </si>
  <si>
    <t xml:space="preserve">Тронько Д.К.                          </t>
  </si>
  <si>
    <t xml:space="preserve">Турченко С.О.                           </t>
  </si>
  <si>
    <t xml:space="preserve">Храпаль М.І.                                    </t>
  </si>
  <si>
    <r>
      <rPr>
        <b/>
        <sz val="12"/>
        <rFont val="Times New Roman"/>
        <family val="1"/>
        <charset val="204"/>
      </rPr>
      <t xml:space="preserve">Шоломко Д.І.      </t>
    </r>
    <r>
      <rPr>
        <b/>
        <sz val="11"/>
        <rFont val="Calibri"/>
        <family val="2"/>
        <charset val="204"/>
        <scheme val="minor"/>
      </rPr>
      <t xml:space="preserve">                                 </t>
    </r>
  </si>
  <si>
    <t>Горло Максим Григорович </t>
  </si>
  <si>
    <t>Кудряшов Олександр Андрійович</t>
  </si>
  <si>
    <t>Лазебников Іван Андрійович </t>
  </si>
  <si>
    <t>Муха Михайло Сергійович</t>
  </si>
  <si>
    <t>Суха Онисія Анатоліївна</t>
  </si>
  <si>
    <t>Черновол Дмитро Григорович </t>
  </si>
  <si>
    <t>Балагура Денис Олегович</t>
  </si>
  <si>
    <t>Комлик Геннадій Григорович</t>
  </si>
  <si>
    <t>Комлик Олександр Григорович</t>
  </si>
  <si>
    <t>Сидорчук Руслан Олександрович</t>
  </si>
  <si>
    <t>Суха Іванна Миколаївна</t>
  </si>
  <si>
    <t>Бекетов В.В.</t>
  </si>
  <si>
    <t>АП01-24м</t>
  </si>
  <si>
    <t>Білий В.В.</t>
  </si>
  <si>
    <t>Бондар М.В.</t>
  </si>
  <si>
    <t>Гаврилов Є.В.</t>
  </si>
  <si>
    <t>Горбатов К.С.</t>
  </si>
  <si>
    <t>Губа А.А.</t>
  </si>
  <si>
    <t>Коба В.В.</t>
  </si>
  <si>
    <t xml:space="preserve">22/09 Оцінка екологічного стану металургійного виробництва
</t>
  </si>
  <si>
    <t>Костенко К.В.</t>
  </si>
  <si>
    <t>Майстренко Д.М.</t>
  </si>
  <si>
    <t>Малиновський М.В.</t>
  </si>
  <si>
    <t>Мартинцев В.С.</t>
  </si>
  <si>
    <t>Михайловський В.Д.</t>
  </si>
  <si>
    <t>Мокієнко Б.В.</t>
  </si>
  <si>
    <t>Морозов М.В.</t>
  </si>
  <si>
    <t>Орел Д.С.</t>
  </si>
  <si>
    <t>Парахін Р.В.</t>
  </si>
  <si>
    <t>Патерило С.В.</t>
  </si>
  <si>
    <t>13/03</t>
  </si>
  <si>
    <t>Питюренко В.В.</t>
  </si>
  <si>
    <t>Плохой Ю.М.</t>
  </si>
  <si>
    <t>Пчельніков А.В.</t>
  </si>
  <si>
    <t>Ревякін М.С.</t>
  </si>
  <si>
    <t>Розумний Р.М.</t>
  </si>
  <si>
    <t>Руденко І.А.</t>
  </si>
  <si>
    <t>Салюк О.Д.</t>
  </si>
  <si>
    <t>Самойленко Ю.О.</t>
  </si>
  <si>
    <t>Трунов Д.Є.</t>
  </si>
  <si>
    <t>Тугуши Р.Г.</t>
  </si>
  <si>
    <t>Шевчук Л.І.</t>
  </si>
  <si>
    <t>АВ01-24м</t>
  </si>
  <si>
    <t xml:space="preserve">Антіпкін С. С.
</t>
  </si>
  <si>
    <t>Антоненко Д. С.</t>
  </si>
  <si>
    <t>Вєтлужських В.В.</t>
  </si>
  <si>
    <t>Горейко Ю. В.</t>
  </si>
  <si>
    <t>Губаренко Д. О.</t>
  </si>
  <si>
    <t xml:space="preserve">Давидов Д. Ю.
</t>
  </si>
  <si>
    <t>Загородній О. В.</t>
  </si>
  <si>
    <t xml:space="preserve">Іванов Д. Ю.
</t>
  </si>
  <si>
    <t xml:space="preserve">Каршаков К. В.
</t>
  </si>
  <si>
    <t>Касминін І. О.</t>
  </si>
  <si>
    <t xml:space="preserve">Коваль Є. В.
</t>
  </si>
  <si>
    <t>Максименко І. О.</t>
  </si>
  <si>
    <t xml:space="preserve">Мірошник Є. С.
</t>
  </si>
  <si>
    <t>Олійник О. С.</t>
  </si>
  <si>
    <t xml:space="preserve">Піскунов С. В.
</t>
  </si>
  <si>
    <t>Сербін Є. В.</t>
  </si>
  <si>
    <t>Середенко О. В.</t>
  </si>
  <si>
    <t xml:space="preserve">Ткаченко С. О.
</t>
  </si>
  <si>
    <t>Чепурний А. О.</t>
  </si>
  <si>
    <t>Черненко О. М.</t>
  </si>
  <si>
    <t>Шевчук В. М.</t>
  </si>
  <si>
    <t>Аліпов Андрій Романович</t>
  </si>
  <si>
    <t>Ван Едгар Арменович</t>
  </si>
  <si>
    <t>Голота Віталій Віталійович</t>
  </si>
  <si>
    <t>Кисельов В`ячеслав Іванович</t>
  </si>
  <si>
    <t>Копил Роман Олександрович</t>
  </si>
  <si>
    <t>Садиков Богдан Сергійович</t>
  </si>
  <si>
    <t>Суконнов Олександр Олегович</t>
  </si>
  <si>
    <t>Хижняк Андрій Андрійович</t>
  </si>
  <si>
    <t>Цукан Микола Петрович</t>
  </si>
  <si>
    <t>Чернета Ілля Олександрович</t>
  </si>
  <si>
    <t>КМ01-24м</t>
  </si>
  <si>
    <t>Єрьомін Олексій Сергійович</t>
  </si>
  <si>
    <t>Коврига Ілля Миколайович</t>
  </si>
  <si>
    <t>Снітко Денис Олександрович</t>
  </si>
  <si>
    <t>Барабаш Ростислав Васильович</t>
  </si>
  <si>
    <t>Білоус Дмитро Вікторович</t>
  </si>
  <si>
    <t>Вакуляк Владсилав Олегович</t>
  </si>
  <si>
    <t>Дорошенко Олександр Вікторович</t>
  </si>
  <si>
    <t>Керімов Ількін Хікмет огли</t>
  </si>
  <si>
    <t>Савченко Сергій Дмитрович</t>
  </si>
  <si>
    <t>Тараченко Павло Романович</t>
  </si>
  <si>
    <t>МБ01-24м</t>
  </si>
  <si>
    <t>Баранецький Вадим Володимирович</t>
  </si>
  <si>
    <t>Березанський Владислав Володимирович</t>
  </si>
  <si>
    <t>Васькін Дмитро Сергійович</t>
  </si>
  <si>
    <t>Гаврилюк Дмитро Олександрович</t>
  </si>
  <si>
    <t>Гамзін Олексій Олексійович</t>
  </si>
  <si>
    <t>Гарасюта Володимир Олександрович</t>
  </si>
  <si>
    <t>Горбатенко Ігор В`ячеславович</t>
  </si>
  <si>
    <t>Горяний Сергій Вікторович</t>
  </si>
  <si>
    <t>Джабраїлов Мурат Ровшан Огли</t>
  </si>
  <si>
    <t>Дорошенко Ярослав Ігорович</t>
  </si>
  <si>
    <t>Егрецький Микита Володимирович</t>
  </si>
  <si>
    <t>Калініченко Олександр Миколайович</t>
  </si>
  <si>
    <t>Колесников Олександр  Сергійович</t>
  </si>
  <si>
    <t>Компанієць Олександр Вікторович</t>
  </si>
  <si>
    <t>Малий Станіслав Кирилович</t>
  </si>
  <si>
    <t>Мотвицький Нікіта Тарасович</t>
  </si>
  <si>
    <t>Осипов Дмитро Сергійович</t>
  </si>
  <si>
    <t>Перевертайло Єгор Едуардович</t>
  </si>
  <si>
    <t>Просоленко Валерій Миколайович</t>
  </si>
  <si>
    <t>Романовський Дмитро Віталійович</t>
  </si>
  <si>
    <t>Шалевський Данііл Михайлович</t>
  </si>
  <si>
    <t>Ябуров Антон Олександрович</t>
  </si>
  <si>
    <t>МБ02-24м</t>
  </si>
  <si>
    <t>Бородін Антон Дмитрович</t>
  </si>
  <si>
    <t>Гончаров Микита Дмитрович</t>
  </si>
  <si>
    <t>Горб Дмитро Станіславович</t>
  </si>
  <si>
    <t>Каманов Ян Геннадійович</t>
  </si>
  <si>
    <t>Ключник Єгор Олександрович</t>
  </si>
  <si>
    <t>Плюгін  Данило Олександрович</t>
  </si>
  <si>
    <t>Рибак  Руслан Вікторович</t>
  </si>
  <si>
    <t>Волокітін В.В.</t>
  </si>
  <si>
    <t>Коваленко І.С.</t>
  </si>
  <si>
    <t>Комеристий І.В.</t>
  </si>
  <si>
    <t>Насонов В.В.</t>
  </si>
  <si>
    <t>Семенчевський Є.О.</t>
  </si>
  <si>
    <t>Сидоренко А.В.</t>
  </si>
  <si>
    <t>Алесенко І.О.</t>
  </si>
  <si>
    <t>Бережний В.В.</t>
  </si>
  <si>
    <t>Бойченко О.О.</t>
  </si>
  <si>
    <t>Заліт А.Е.</t>
  </si>
  <si>
    <t>Заплава А.С.</t>
  </si>
  <si>
    <t>Зіленський Г.І.</t>
  </si>
  <si>
    <t>Картавих О.О.</t>
  </si>
  <si>
    <t>Коваль С.В.</t>
  </si>
  <si>
    <t>Коротун Д.В.</t>
  </si>
  <si>
    <t>Ластовський М.М.</t>
  </si>
  <si>
    <t>Мачула М.В.</t>
  </si>
  <si>
    <t>Мельник М.В.</t>
  </si>
  <si>
    <t>Пальонов О.А.</t>
  </si>
  <si>
    <t>Рибін М.В.</t>
  </si>
  <si>
    <t>Скрипкарь А.В.</t>
  </si>
  <si>
    <t>Спорник В.В.</t>
  </si>
  <si>
    <t>Суворов Є.С.</t>
  </si>
  <si>
    <t>Устименко Д.А.</t>
  </si>
  <si>
    <t>Фролов В.Д.</t>
  </si>
  <si>
    <t>Шевченко М.І.</t>
  </si>
  <si>
    <t>Шестакова М.А.</t>
  </si>
  <si>
    <t>Шнайдер Н.О.</t>
  </si>
  <si>
    <t>Горін Владислав Віталійович</t>
  </si>
  <si>
    <t>Кочан Павло Юрійович</t>
  </si>
  <si>
    <t>Музичкін Андрій Васильович</t>
  </si>
  <si>
    <t>Попков Гліб Олександрович</t>
  </si>
  <si>
    <t>Семчук Андрій Юрійович</t>
  </si>
  <si>
    <t>Тищенко Денис Анатолійович</t>
  </si>
  <si>
    <t>Шанька Владислав Анатолійович</t>
  </si>
  <si>
    <t>Агеєв Ігор Вікторович</t>
  </si>
  <si>
    <t>Вишня Рустам Абдулвахобович</t>
  </si>
  <si>
    <t>Дець Олександр Миколайович</t>
  </si>
  <si>
    <t>Кетов Ярослав Віталійович</t>
  </si>
  <si>
    <t>Клименко Андрій Юрійович</t>
  </si>
  <si>
    <t>Кожушний Анатолій Іванович</t>
  </si>
  <si>
    <t>Махарина Антон Юрійович</t>
  </si>
  <si>
    <t>Мінухін Міхаіл Геннадійович</t>
  </si>
  <si>
    <t>Мішуров Дмитро Русланович</t>
  </si>
  <si>
    <t>Музиченко Владислав Олександрович</t>
  </si>
  <si>
    <t>Парафесь Павло Олексійович</t>
  </si>
  <si>
    <t>Сокуров Артур Юрійович</t>
  </si>
  <si>
    <t>Шимко Володимир Іванович</t>
  </si>
  <si>
    <t>Шинкаренко Олександр Юрійович</t>
  </si>
  <si>
    <t xml:space="preserve">22/06 Термодинамічне моделювання процесів в металургії
</t>
  </si>
  <si>
    <t>Береза Олексій Олегович</t>
  </si>
  <si>
    <t>Василенко Валерія Олександрівна</t>
  </si>
  <si>
    <t>Войтюк Єлизавета Володимирівна</t>
  </si>
  <si>
    <t>Костін Владислав Станіславович</t>
  </si>
  <si>
    <t>Логачов Ярослав Вадимович</t>
  </si>
  <si>
    <t>Свєт Соф`я Олегівна</t>
  </si>
  <si>
    <t>Тудовші Андрій Олександрович</t>
  </si>
  <si>
    <t>Білоцерковець Д.В.</t>
  </si>
  <si>
    <t>Діденко Б.О.</t>
  </si>
  <si>
    <t>Жилюк Є.В.</t>
  </si>
  <si>
    <t>Кабаченко Б.В.</t>
  </si>
  <si>
    <t>Карапетян К.Г.</t>
  </si>
  <si>
    <t>Кардава М.В.</t>
  </si>
  <si>
    <t>Ключ О.І.</t>
  </si>
  <si>
    <t>Маргарян А.Г.</t>
  </si>
  <si>
    <t>Морєв Б.О.</t>
  </si>
  <si>
    <t>Ободець Д.І.</t>
  </si>
  <si>
    <t>Олійник М.В.</t>
  </si>
  <si>
    <t>Романченко В.І.</t>
  </si>
  <si>
    <t>Ярошенко В.В.</t>
  </si>
  <si>
    <t>МЕ13-24м</t>
  </si>
  <si>
    <t>Баскін Д.В.</t>
  </si>
  <si>
    <t>Мамедов Е.Х.</t>
  </si>
  <si>
    <t>ЕО01-24м</t>
  </si>
  <si>
    <t>Бистров Микола Андрійович</t>
  </si>
  <si>
    <t>Біліченко Віктор Геннадійович</t>
  </si>
  <si>
    <t>Зайченко Ярослав Сергійович</t>
  </si>
  <si>
    <t>Згода Наталія Станіславівна</t>
  </si>
  <si>
    <t>Карпенко Володимир Вікторович</t>
  </si>
  <si>
    <t>Перцев Леонід Сергійович</t>
  </si>
  <si>
    <t>Степанов Юрій Євгенович</t>
  </si>
  <si>
    <t>Строєв Любомир Олегович</t>
  </si>
  <si>
    <t>ОА01-24м</t>
  </si>
  <si>
    <t>Анохін Антон Юрійович</t>
  </si>
  <si>
    <t>Березницький Микола Андрійович</t>
  </si>
  <si>
    <t>Василюк Олексій Євгенійович</t>
  </si>
  <si>
    <t>Горобець Наталія Станіславівна</t>
  </si>
  <si>
    <t>Гудим Валентин Євгенович</t>
  </si>
  <si>
    <t>Дзюба Валерій Васильович</t>
  </si>
  <si>
    <t>Дугін Ігор Андрійович</t>
  </si>
  <si>
    <t>Єлагін Микола Вікторович</t>
  </si>
  <si>
    <t>Ємельянов Ярослав Олександрович</t>
  </si>
  <si>
    <t>Іншаков Олександр Євгенович</t>
  </si>
  <si>
    <t>Котов Максим Олегович</t>
  </si>
  <si>
    <t>Лашков Максим Євгенович</t>
  </si>
  <si>
    <t>Льовушкін Денис Євгенович</t>
  </si>
  <si>
    <t>Ляшко Руслан Володимирович</t>
  </si>
  <si>
    <t>Морозов Олексій Олександрович</t>
  </si>
  <si>
    <t>Осока Олександр Олександрович</t>
  </si>
  <si>
    <t>Шидловський Геннадій Миколайович</t>
  </si>
  <si>
    <t>ТЕ01-24-1м</t>
  </si>
  <si>
    <t>ФК01-24М</t>
  </si>
  <si>
    <t>Алєксєєнко Микола Олексійович</t>
  </si>
  <si>
    <t>Богатир Максим Сергійович</t>
  </si>
  <si>
    <t>Устинов Я.Л.</t>
  </si>
  <si>
    <t>Чаплицький І.А.</t>
  </si>
  <si>
    <t>Горленко Олександр Вікторович</t>
  </si>
  <si>
    <t>Ільганаєв Дмитро Вячеславович</t>
  </si>
  <si>
    <t>Лісна Дар'я Володимирівна</t>
  </si>
  <si>
    <t>Лучко Аліна Русланівна</t>
  </si>
  <si>
    <t>Моісеєв Максим Віталійович</t>
  </si>
  <si>
    <t>Папченко Іван Олексійович</t>
  </si>
  <si>
    <t>Пустобаєв Олександр Валентинович</t>
  </si>
  <si>
    <t>Чигринець Віталій Миколайович</t>
  </si>
  <si>
    <t>МН01-24м</t>
  </si>
  <si>
    <t>МН03-24м</t>
  </si>
  <si>
    <t>ЕК02-24м</t>
  </si>
  <si>
    <t>Юшковський Павло Дмитрович</t>
  </si>
  <si>
    <t>Яременко Юрій Сергійович</t>
  </si>
  <si>
    <t>КН01-24м</t>
  </si>
  <si>
    <t>Борисюк Володимир Петрович</t>
  </si>
  <si>
    <t>ТЕ01-24-2м</t>
  </si>
  <si>
    <t>МЛ03-24м</t>
  </si>
  <si>
    <t>МЛ01-24м</t>
  </si>
  <si>
    <t>МЛ01-24-1нм</t>
  </si>
  <si>
    <t>МЛ01-24-2нм</t>
  </si>
  <si>
    <t>МЕ01-24м</t>
  </si>
  <si>
    <t>Черненко Микита Віталійович</t>
  </si>
  <si>
    <t>Ясногор Крістіна Сергіївна</t>
  </si>
  <si>
    <t>Яланський Олександр Михайлович</t>
  </si>
  <si>
    <t>МЕ03-24м</t>
  </si>
  <si>
    <t>МЕ03-24нм</t>
  </si>
  <si>
    <t>ХТ01-24нм</t>
  </si>
  <si>
    <t>МЕ07-24м</t>
  </si>
  <si>
    <t>СТ01-24м</t>
  </si>
  <si>
    <t>ІМ01-24м</t>
  </si>
  <si>
    <t>ЕК01-24м</t>
  </si>
  <si>
    <t>ДІ01-24м</t>
  </si>
  <si>
    <t>Виродов Олександр Сергійович</t>
  </si>
  <si>
    <t>Дем`яненко Ангеліна Сергіївна</t>
  </si>
  <si>
    <t>Єфіменко Артем Олександрович</t>
  </si>
  <si>
    <t>Кучеренко Руслан Олександрович</t>
  </si>
  <si>
    <t>Зубко Єгор Павлович</t>
  </si>
  <si>
    <t>Кікоть Арсеній Анатолійович</t>
  </si>
  <si>
    <t>Луговий Володимир Володимирович</t>
  </si>
  <si>
    <t>Молодцов Максим Ігорович</t>
  </si>
  <si>
    <t>Романов Артем Ігорович</t>
  </si>
  <si>
    <t>Чернов Данило Романович</t>
  </si>
  <si>
    <t>Желізняк Марина Русланівна</t>
  </si>
  <si>
    <t>Сторожев Влас Вадимович</t>
  </si>
  <si>
    <t>Бухтіяров Руслан Борисович</t>
  </si>
  <si>
    <t>Гребьонкін Євген Юрійович</t>
  </si>
  <si>
    <t>Сімоненко Ярослав Васильович</t>
  </si>
  <si>
    <t>Чехович Павло Анатолійович</t>
  </si>
  <si>
    <t>УП02-24м</t>
  </si>
  <si>
    <t>МЕ05-24м</t>
  </si>
  <si>
    <t>МЕ04-24м</t>
  </si>
  <si>
    <t>Джафарлі Д.З.</t>
  </si>
  <si>
    <t>Коротін А.О.</t>
  </si>
  <si>
    <t>Туревський С.П.</t>
  </si>
  <si>
    <t>Мальгівський А.М.</t>
  </si>
  <si>
    <t>Молчанов Н.М.</t>
  </si>
  <si>
    <t>Сидоров А.П.</t>
  </si>
  <si>
    <t>Артемчук М.І.</t>
  </si>
  <si>
    <t>Помиткін А.К.</t>
  </si>
  <si>
    <t>Бровко О.Ю.</t>
  </si>
  <si>
    <t>Левашкевич А.К</t>
  </si>
  <si>
    <t>Броіло О.П.</t>
  </si>
  <si>
    <t>Просвєтов В.С.</t>
  </si>
  <si>
    <t>Аброськін О.В.</t>
  </si>
  <si>
    <t>Ашкадборов Б.І.</t>
  </si>
  <si>
    <t>Беленко А.І.</t>
  </si>
  <si>
    <t>Гаренко О.М.</t>
  </si>
  <si>
    <t>Гужва Р.В.</t>
  </si>
  <si>
    <t>Демченко Н.Ю.</t>
  </si>
  <si>
    <t>Егберіпу Тайсон Скоро</t>
  </si>
  <si>
    <t>Журбін О.О.</t>
  </si>
  <si>
    <t>Зенченко О.І.</t>
  </si>
  <si>
    <t>Ілло М.М.</t>
  </si>
  <si>
    <t>Калічевський В.К.</t>
  </si>
  <si>
    <t>Крапівін Д.С.</t>
  </si>
  <si>
    <t>Лашко Є.Р.</t>
  </si>
  <si>
    <t>Левадний А.В.</t>
  </si>
  <si>
    <t>Москалько К.О.</t>
  </si>
  <si>
    <t>Новичек О.О.</t>
  </si>
  <si>
    <t>Образцов В.В.</t>
  </si>
  <si>
    <t>Островський М.Д.</t>
  </si>
  <si>
    <t>Рябокінь А.І.</t>
  </si>
  <si>
    <t>Свирид С.П.</t>
  </si>
  <si>
    <t>Суділовський Є.О.</t>
  </si>
  <si>
    <t>Уваров В.А.</t>
  </si>
  <si>
    <t>Черногаєв В.С.</t>
  </si>
  <si>
    <t>Рибак М.О.</t>
  </si>
  <si>
    <t>Андрусевич І.О.</t>
  </si>
  <si>
    <t>Безручко Д.Г.</t>
  </si>
  <si>
    <t>Біляєв О.Б.</t>
  </si>
  <si>
    <t>Горєлов А.С.</t>
  </si>
  <si>
    <t>Дугарь В.В.</t>
  </si>
  <si>
    <t>Єгоров Д.С.</t>
  </si>
  <si>
    <t>Зайковський А.С.</t>
  </si>
  <si>
    <t>Заморуєв Р.В.</t>
  </si>
  <si>
    <t>Коваль А.О.</t>
  </si>
  <si>
    <t>Коробський Ю.Ю.</t>
  </si>
  <si>
    <t>Лотиш С.О.</t>
  </si>
  <si>
    <t>Ляшко О.В.</t>
  </si>
  <si>
    <t>Мальцев М.О.</t>
  </si>
  <si>
    <t>Матющенко А.С.</t>
  </si>
  <si>
    <t>Нікітін А.А.</t>
  </si>
  <si>
    <t>Олійник А.О.</t>
  </si>
  <si>
    <t>Опенько Г.П.</t>
  </si>
  <si>
    <t>Собко В.М.</t>
  </si>
  <si>
    <t>Срібний В.С.</t>
  </si>
  <si>
    <t>Сюрін П.Д.</t>
  </si>
  <si>
    <t>Токарчук О.Р.</t>
  </si>
  <si>
    <t>Чургулія С.Р.</t>
  </si>
  <si>
    <t>ЩенніковВ О.О.</t>
  </si>
  <si>
    <t>Кійко І.Ю.</t>
  </si>
  <si>
    <t>Шинкаренко О.С.</t>
  </si>
  <si>
    <t>Кітов О.С.</t>
  </si>
  <si>
    <t>Коваленко М.О.</t>
  </si>
  <si>
    <t>Міронов О.С.</t>
  </si>
  <si>
    <t>Симоненко М.О.</t>
  </si>
  <si>
    <t>Філоненко Д.О.</t>
  </si>
  <si>
    <t>Чумак М.В.</t>
  </si>
  <si>
    <t>Бондаренко Іван Григорович</t>
  </si>
  <si>
    <t>Бородій Костянтин Петрович</t>
  </si>
  <si>
    <t>Брисін Олександр Олегович</t>
  </si>
  <si>
    <t>Вареников Владислав Станіславович</t>
  </si>
  <si>
    <t>Галкін Михайло Олександрович</t>
  </si>
  <si>
    <t>Солдаткін Олександр Олександрович</t>
  </si>
  <si>
    <t>Гудков Артем Вікторович</t>
  </si>
  <si>
    <t>Денисов Олександр Андрійович</t>
  </si>
  <si>
    <t>Дерев`янко Сергій Юрійович</t>
  </si>
  <si>
    <t>Сотніков Владислав Юрійович</t>
  </si>
  <si>
    <t>Караповський Дмитро Олександрович</t>
  </si>
  <si>
    <t>Дзибал Дмитро Сергійович</t>
  </si>
  <si>
    <t>Муха Олександр Сергійович</t>
  </si>
  <si>
    <t>Довгань Іван Олександрович</t>
  </si>
  <si>
    <t>Дончецький Антон Станіславович</t>
  </si>
  <si>
    <t>Забарний Вячеслав Сергійович</t>
  </si>
  <si>
    <t>Залогін Юрій Сергійович</t>
  </si>
  <si>
    <t>Зарубін В`ячеслав Олегович</t>
  </si>
  <si>
    <t>Затинацький Віталій Іванович</t>
  </si>
  <si>
    <t>Кириленко Станіслав Богданович</t>
  </si>
  <si>
    <t>Кобяков Максим Олександрович</t>
  </si>
  <si>
    <t>Павловський Максим Олександрович</t>
  </si>
  <si>
    <t>Коваленко Єгор Ігорович</t>
  </si>
  <si>
    <t>Кулагін Денис Миколайович</t>
  </si>
  <si>
    <t>Москаленко Денис Ігорович</t>
  </si>
  <si>
    <t>Онопченко Олексій Юрійович</t>
  </si>
  <si>
    <t>Полканов Ігор Євгенович</t>
  </si>
  <si>
    <t>Синицин Вадим Вадимович</t>
  </si>
  <si>
    <t>Устинов Олександр Григорович</t>
  </si>
  <si>
    <t>Циганков Ілля Сергійович</t>
  </si>
  <si>
    <t>Балагура В.А.</t>
  </si>
  <si>
    <t>Білий Ю.Ю.</t>
  </si>
  <si>
    <t>Левченко А.В.</t>
  </si>
  <si>
    <t>Назарець М.І.</t>
  </si>
  <si>
    <t>Недогарський Б.Р.</t>
  </si>
  <si>
    <t>МЕ02-24-2м</t>
  </si>
  <si>
    <t>Васильєв Олександр Гедімінасович</t>
  </si>
  <si>
    <t>МЕ02-24-1м</t>
  </si>
  <si>
    <t>Гайворонський Владислав Володимирович</t>
  </si>
  <si>
    <t>Ірімадзе Володимир Володимирович</t>
  </si>
  <si>
    <t>Гараєв Вігар Ядігар огли</t>
  </si>
  <si>
    <t>Ємельянов Роман Андрійович</t>
  </si>
  <si>
    <t>Зубарєв Тимур Артемович</t>
  </si>
  <si>
    <t>Ільченко Андрій Вячеславович</t>
  </si>
  <si>
    <t>Оріхов Дмитро Андрійович</t>
  </si>
  <si>
    <t>Калістий Дмитро Сергійович</t>
  </si>
  <si>
    <t>Сідак Дмитро Сергійович</t>
  </si>
  <si>
    <t>Калюжний Олег Володимирович</t>
  </si>
  <si>
    <t>Кащенко Даниїл Вячеславович</t>
  </si>
  <si>
    <t>Марченко Іван Андрійович</t>
  </si>
  <si>
    <t>Кіричук Іван Віталійович</t>
  </si>
  <si>
    <t>Концевой Андрій Русланович</t>
  </si>
  <si>
    <t>Скумін Владислав Русланович</t>
  </si>
  <si>
    <t>Собянін Олег Русланович</t>
  </si>
  <si>
    <t>Кравченко Денис Валентинович</t>
  </si>
  <si>
    <t>Кривуля Віталій Вадимович</t>
  </si>
  <si>
    <t>Кузнєцов Іван Миколайович</t>
  </si>
  <si>
    <t>Малінін Дмитро Миколайович</t>
  </si>
  <si>
    <t>Лесько Василь Іванович</t>
  </si>
  <si>
    <t>Лобунько Юрій Олегович</t>
  </si>
  <si>
    <t>Переходник Владислав Олегович</t>
  </si>
  <si>
    <t>Логвин Гліб Андрійович</t>
  </si>
  <si>
    <t>Марко Михайло Анатолійович</t>
  </si>
  <si>
    <t>Мацаєнко Микола Володимирович</t>
  </si>
  <si>
    <t>Мигуцький Олександр Олександрович</t>
  </si>
  <si>
    <t>Мітран Мар`ян Петрович</t>
  </si>
  <si>
    <t>Москалець Ярослав Юрійович</t>
  </si>
  <si>
    <t>Новицький Станіслав Олександрович</t>
  </si>
  <si>
    <t>Плешивцов Павло Валерійович</t>
  </si>
  <si>
    <t>Погорєлов Микита Сергійович</t>
  </si>
  <si>
    <t>Семененко В`ячеслав Васильович</t>
  </si>
  <si>
    <t>Серединський Михайло Євгенович</t>
  </si>
  <si>
    <t>Сівченко Сергій Віталійович</t>
  </si>
  <si>
    <t>Сізов Юрій Олексійович</t>
  </si>
  <si>
    <t>Сінсевич Тарас Миколайович</t>
  </si>
  <si>
    <t>Соловйов Леонід Костянтинович</t>
  </si>
  <si>
    <t>Ткач Руслан Анатолійович</t>
  </si>
  <si>
    <t>Ушаков Микита Олександрович</t>
  </si>
  <si>
    <t>Черненко Єгор Юрійович</t>
  </si>
  <si>
    <t>Чмирков Антон Олегович</t>
  </si>
  <si>
    <t>Чумак Костянтин Олександрович</t>
  </si>
  <si>
    <t>Власенко В.В.</t>
  </si>
  <si>
    <t>Недельський К.Г.</t>
  </si>
  <si>
    <t>Ружин П.О.</t>
  </si>
  <si>
    <t>ХТ01-24м</t>
  </si>
  <si>
    <t>Тимофєєв І.В.</t>
  </si>
  <si>
    <t>Мокроватов А.В.</t>
  </si>
  <si>
    <t>МВ01-24м</t>
  </si>
  <si>
    <t>МВ05-24м</t>
  </si>
  <si>
    <t>Кузьмичов М.В.</t>
  </si>
  <si>
    <t>Марков Р.В.</t>
  </si>
  <si>
    <t>Іванов Я.А.</t>
  </si>
  <si>
    <t>Кіпоть В.В.</t>
  </si>
  <si>
    <t>Кулик І.В.</t>
  </si>
  <si>
    <t>Гламазда О.С.</t>
  </si>
  <si>
    <t>Гладкий О.Ю.</t>
  </si>
  <si>
    <t>Багаєв Олег Михайлович</t>
  </si>
  <si>
    <t>Волков Ігор Олександрович</t>
  </si>
  <si>
    <t>Кислицин Федір Федорович</t>
  </si>
  <si>
    <t>Концевой Сергій Русланович</t>
  </si>
  <si>
    <t>Любовін Єгор Сергійович</t>
  </si>
  <si>
    <t>Старун Олексій Юрійович</t>
  </si>
  <si>
    <t>Яценко Георгій Володимирович</t>
  </si>
  <si>
    <r>
      <rPr>
        <b/>
        <sz val="12"/>
        <rFont val="Times New Roman"/>
        <family val="1"/>
        <charset val="204"/>
      </rPr>
      <t xml:space="preserve">Вороненко Д.В.      </t>
    </r>
    <r>
      <rPr>
        <b/>
        <sz val="11"/>
        <rFont val="Calibri"/>
        <family val="2"/>
        <charset val="204"/>
        <scheme val="minor"/>
      </rPr>
      <t xml:space="preserve">                                 </t>
    </r>
  </si>
  <si>
    <r>
      <rPr>
        <b/>
        <sz val="12"/>
        <rFont val="Times New Roman"/>
        <family val="1"/>
        <charset val="204"/>
      </rPr>
      <t xml:space="preserve">Ребрик О.П.      </t>
    </r>
    <r>
      <rPr>
        <b/>
        <sz val="11"/>
        <rFont val="Calibri"/>
        <family val="2"/>
        <charset val="204"/>
        <scheme val="minor"/>
      </rPr>
      <t xml:space="preserve">                                 </t>
    </r>
  </si>
  <si>
    <t>Баді Аліер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</si>
</sst>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rgb="FFFFFF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125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2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7" fillId="0" borderId="5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/>
    </xf>
    <xf numFmtId="0" fontId="5" fillId="0" borderId="21" xfId="0" applyFont="1" applyBorder="1"/>
    <xf numFmtId="0" fontId="5" fillId="0" borderId="0" xfId="0" applyFont="1" applyBorder="1"/>
    <xf numFmtId="0" fontId="6" fillId="0" borderId="17" xfId="0" applyFont="1" applyBorder="1"/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7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3" fillId="0" borderId="3" xfId="0" applyFont="1" applyFill="1" applyBorder="1"/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6" xfId="0" applyFont="1" applyBorder="1"/>
    <xf numFmtId="0" fontId="16" fillId="0" borderId="7" xfId="0" applyFont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/>
    <xf numFmtId="0" fontId="16" fillId="0" borderId="17" xfId="0" applyFont="1" applyBorder="1"/>
    <xf numFmtId="0" fontId="13" fillId="0" borderId="2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3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0" fontId="1" fillId="0" borderId="7" xfId="0" applyFont="1" applyBorder="1"/>
    <xf numFmtId="0" fontId="7" fillId="0" borderId="33" xfId="1" applyFont="1" applyFill="1" applyBorder="1" applyAlignment="1">
      <alignment horizontal="center" vertical="top" wrapText="1"/>
    </xf>
    <xf numFmtId="49" fontId="17" fillId="0" borderId="0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3" fillId="0" borderId="8" xfId="0" applyFont="1" applyBorder="1"/>
    <xf numFmtId="0" fontId="16" fillId="0" borderId="10" xfId="0" applyFont="1" applyBorder="1"/>
    <xf numFmtId="0" fontId="15" fillId="0" borderId="10" xfId="0" applyFont="1" applyBorder="1"/>
    <xf numFmtId="0" fontId="16" fillId="0" borderId="33" xfId="0" applyFont="1" applyBorder="1"/>
    <xf numFmtId="0" fontId="2" fillId="0" borderId="8" xfId="1" applyFont="1" applyFill="1" applyBorder="1" applyAlignment="1">
      <alignment horizontal="center" vertical="top"/>
    </xf>
    <xf numFmtId="0" fontId="7" fillId="0" borderId="31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/>
    </xf>
    <xf numFmtId="0" fontId="10" fillId="2" borderId="4" xfId="0" applyFont="1" applyFill="1" applyBorder="1"/>
    <xf numFmtId="0" fontId="11" fillId="2" borderId="6" xfId="0" applyFont="1" applyFill="1" applyBorder="1" applyAlignment="1">
      <alignment horizontal="left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21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Fill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8" fillId="0" borderId="12" xfId="0" applyFont="1" applyFill="1" applyBorder="1"/>
    <xf numFmtId="0" fontId="21" fillId="0" borderId="15" xfId="0" applyFont="1" applyFill="1" applyBorder="1"/>
    <xf numFmtId="0" fontId="20" fillId="0" borderId="16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" fillId="0" borderId="15" xfId="0" applyFont="1" applyFill="1" applyBorder="1"/>
    <xf numFmtId="0" fontId="17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0" fillId="0" borderId="12" xfId="0" applyFont="1" applyFill="1" applyBorder="1"/>
    <xf numFmtId="0" fontId="20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2" xfId="0" applyFont="1" applyFill="1" applyBorder="1"/>
    <xf numFmtId="0" fontId="20" fillId="0" borderId="15" xfId="0" applyFont="1" applyFill="1" applyBorder="1"/>
    <xf numFmtId="0" fontId="7" fillId="0" borderId="15" xfId="0" applyFont="1" applyFill="1" applyBorder="1"/>
    <xf numFmtId="0" fontId="17" fillId="0" borderId="15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/>
    <xf numFmtId="0" fontId="8" fillId="0" borderId="15" xfId="0" applyFont="1" applyFill="1" applyBorder="1" applyAlignment="1">
      <alignment horizontal="center"/>
    </xf>
    <xf numFmtId="0" fontId="22" fillId="0" borderId="15" xfId="0" applyFont="1" applyFill="1" applyBorder="1"/>
    <xf numFmtId="0" fontId="22" fillId="0" borderId="15" xfId="0" applyFont="1" applyFill="1" applyBorder="1" applyAlignment="1">
      <alignment horizontal="center"/>
    </xf>
    <xf numFmtId="0" fontId="23" fillId="0" borderId="15" xfId="0" applyFont="1" applyFill="1" applyBorder="1"/>
    <xf numFmtId="0" fontId="22" fillId="0" borderId="16" xfId="0" applyFont="1" applyFill="1" applyBorder="1" applyAlignment="1">
      <alignment horizontal="center"/>
    </xf>
    <xf numFmtId="0" fontId="7" fillId="0" borderId="12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49" fontId="7" fillId="0" borderId="6" xfId="0" applyNumberFormat="1" applyFont="1" applyBorder="1" applyAlignment="1">
      <alignment horizontal="center"/>
    </xf>
    <xf numFmtId="0" fontId="7" fillId="0" borderId="6" xfId="0" applyFont="1" applyFill="1" applyBorder="1"/>
    <xf numFmtId="0" fontId="7" fillId="0" borderId="6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/>
    <xf numFmtId="49" fontId="7" fillId="0" borderId="15" xfId="0" applyNumberFormat="1" applyFont="1" applyBorder="1" applyAlignment="1">
      <alignment horizontal="center"/>
    </xf>
    <xf numFmtId="0" fontId="7" fillId="0" borderId="15" xfId="0" applyFont="1" applyFill="1" applyBorder="1" applyAlignment="1">
      <alignment horizontal="left" vertical="center"/>
    </xf>
    <xf numFmtId="0" fontId="9" fillId="0" borderId="1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9" fontId="8" fillId="0" borderId="29" xfId="0" applyNumberFormat="1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left" vertical="center"/>
    </xf>
    <xf numFmtId="0" fontId="8" fillId="0" borderId="46" xfId="0" applyFont="1" applyBorder="1" applyAlignment="1">
      <alignment horizontal="center"/>
    </xf>
    <xf numFmtId="0" fontId="8" fillId="0" borderId="16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49" fontId="8" fillId="0" borderId="50" xfId="0" applyNumberFormat="1" applyFont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center"/>
    </xf>
    <xf numFmtId="49" fontId="8" fillId="0" borderId="51" xfId="0" applyNumberFormat="1" applyFont="1" applyFill="1" applyBorder="1" applyAlignment="1">
      <alignment horizontal="center"/>
    </xf>
    <xf numFmtId="49" fontId="8" fillId="0" borderId="46" xfId="0" applyNumberFormat="1" applyFont="1" applyBorder="1" applyAlignment="1">
      <alignment horizontal="center"/>
    </xf>
    <xf numFmtId="0" fontId="7" fillId="0" borderId="16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/>
    </xf>
    <xf numFmtId="49" fontId="8" fillId="0" borderId="2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30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14" xfId="0" applyFont="1" applyFill="1" applyBorder="1"/>
    <xf numFmtId="0" fontId="1" fillId="0" borderId="21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/>
    </xf>
    <xf numFmtId="0" fontId="8" fillId="0" borderId="16" xfId="0" applyFont="1" applyFill="1" applyBorder="1" applyAlignment="1"/>
    <xf numFmtId="0" fontId="8" fillId="0" borderId="22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vertical="center"/>
    </xf>
    <xf numFmtId="49" fontId="8" fillId="0" borderId="46" xfId="0" applyNumberFormat="1" applyFont="1" applyFill="1" applyBorder="1" applyAlignment="1">
      <alignment horizont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left" vertical="center"/>
    </xf>
    <xf numFmtId="49" fontId="7" fillId="0" borderId="50" xfId="0" applyNumberFormat="1" applyFont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9" fillId="0" borderId="22" xfId="0" applyFont="1" applyFill="1" applyBorder="1"/>
    <xf numFmtId="0" fontId="7" fillId="0" borderId="17" xfId="0" applyFont="1" applyFill="1" applyBorder="1" applyAlignment="1">
      <alignment horizontal="left" vertical="center"/>
    </xf>
    <xf numFmtId="0" fontId="7" fillId="0" borderId="21" xfId="0" applyFont="1" applyFill="1" applyBorder="1"/>
    <xf numFmtId="49" fontId="7" fillId="0" borderId="28" xfId="0" applyNumberFormat="1" applyFont="1" applyBorder="1" applyAlignment="1">
      <alignment horizontal="center"/>
    </xf>
    <xf numFmtId="49" fontId="7" fillId="0" borderId="40" xfId="0" applyNumberFormat="1" applyFont="1" applyFill="1" applyBorder="1" applyAlignment="1">
      <alignment horizontal="center"/>
    </xf>
    <xf numFmtId="0" fontId="7" fillId="0" borderId="19" xfId="0" applyFont="1" applyFill="1" applyBorder="1"/>
    <xf numFmtId="49" fontId="8" fillId="0" borderId="13" xfId="0" applyNumberFormat="1" applyFont="1" applyFill="1" applyBorder="1" applyAlignment="1">
      <alignment horizontal="center"/>
    </xf>
    <xf numFmtId="0" fontId="18" fillId="0" borderId="49" xfId="0" applyFont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18" fillId="0" borderId="48" xfId="0" applyFont="1" applyBorder="1" applyAlignment="1">
      <alignment vertical="center"/>
    </xf>
    <xf numFmtId="0" fontId="24" fillId="0" borderId="15" xfId="0" applyFont="1" applyFill="1" applyBorder="1"/>
    <xf numFmtId="0" fontId="24" fillId="0" borderId="15" xfId="0" applyFont="1" applyFill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49" fontId="8" fillId="0" borderId="30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/>
    </xf>
    <xf numFmtId="49" fontId="20" fillId="0" borderId="13" xfId="0" applyNumberFormat="1" applyFont="1" applyFill="1" applyBorder="1" applyAlignment="1">
      <alignment horizontal="left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20" fillId="0" borderId="16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/>
    </xf>
    <xf numFmtId="0" fontId="0" fillId="0" borderId="0" xfId="0" applyBorder="1"/>
    <xf numFmtId="49" fontId="7" fillId="0" borderId="30" xfId="0" applyNumberFormat="1" applyFont="1" applyFill="1" applyBorder="1" applyAlignment="1">
      <alignment horizontal="center" vertical="center"/>
    </xf>
    <xf numFmtId="0" fontId="0" fillId="0" borderId="10" xfId="0" applyBorder="1"/>
    <xf numFmtId="49" fontId="20" fillId="0" borderId="24" xfId="0" applyNumberFormat="1" applyFont="1" applyFill="1" applyBorder="1" applyAlignment="1">
      <alignment horizontal="left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/>
    </xf>
    <xf numFmtId="0" fontId="26" fillId="0" borderId="15" xfId="0" applyFont="1" applyFill="1" applyBorder="1"/>
    <xf numFmtId="0" fontId="24" fillId="0" borderId="16" xfId="0" applyFont="1" applyFill="1" applyBorder="1" applyAlignment="1">
      <alignment horizontal="center"/>
    </xf>
    <xf numFmtId="0" fontId="7" fillId="0" borderId="15" xfId="0" applyFont="1" applyFill="1" applyBorder="1" applyAlignment="1"/>
    <xf numFmtId="0" fontId="7" fillId="0" borderId="39" xfId="0" applyFont="1" applyFill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0" fontId="7" fillId="0" borderId="21" xfId="0" applyFont="1" applyFill="1" applyBorder="1" applyAlignment="1"/>
    <xf numFmtId="0" fontId="1" fillId="0" borderId="32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7" fillId="0" borderId="22" xfId="0" applyFont="1" applyFill="1" applyBorder="1"/>
    <xf numFmtId="49" fontId="7" fillId="0" borderId="46" xfId="0" applyNumberFormat="1" applyFont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/>
    </xf>
    <xf numFmtId="49" fontId="7" fillId="0" borderId="54" xfId="0" applyNumberFormat="1" applyFont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56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49" fontId="7" fillId="0" borderId="8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/>
    </xf>
    <xf numFmtId="49" fontId="8" fillId="0" borderId="57" xfId="0" applyNumberFormat="1" applyFont="1" applyFill="1" applyBorder="1" applyAlignment="1">
      <alignment horizontal="center"/>
    </xf>
    <xf numFmtId="49" fontId="7" fillId="0" borderId="58" xfId="0" applyNumberFormat="1" applyFont="1" applyBorder="1" applyAlignment="1">
      <alignment horizontal="center"/>
    </xf>
    <xf numFmtId="49" fontId="7" fillId="0" borderId="21" xfId="0" applyNumberFormat="1" applyFont="1" applyFill="1" applyBorder="1" applyAlignment="1">
      <alignment horizontal="center"/>
    </xf>
    <xf numFmtId="49" fontId="8" fillId="0" borderId="59" xfId="0" applyNumberFormat="1" applyFont="1" applyFill="1" applyBorder="1" applyAlignment="1">
      <alignment horizontal="center"/>
    </xf>
    <xf numFmtId="49" fontId="7" fillId="0" borderId="60" xfId="0" applyNumberFormat="1" applyFont="1" applyBorder="1" applyAlignment="1">
      <alignment horizontal="center"/>
    </xf>
    <xf numFmtId="49" fontId="8" fillId="0" borderId="58" xfId="0" applyNumberFormat="1" applyFont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7" xfId="0" applyFont="1" applyFill="1" applyBorder="1" applyAlignment="1"/>
    <xf numFmtId="0" fontId="17" fillId="0" borderId="15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0" xfId="0" applyFont="1" applyFill="1" applyBorder="1"/>
    <xf numFmtId="0" fontId="1" fillId="0" borderId="17" xfId="0" applyFont="1" applyFill="1" applyBorder="1"/>
    <xf numFmtId="49" fontId="8" fillId="0" borderId="54" xfId="0" applyNumberFormat="1" applyFont="1" applyBorder="1" applyAlignment="1">
      <alignment horizontal="center"/>
    </xf>
    <xf numFmtId="49" fontId="8" fillId="0" borderId="7" xfId="0" applyNumberFormat="1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47" xfId="0" applyNumberFormat="1" applyFont="1" applyBorder="1" applyAlignment="1">
      <alignment horizontal="center"/>
    </xf>
    <xf numFmtId="49" fontId="8" fillId="0" borderId="47" xfId="0" applyNumberFormat="1" applyFont="1" applyBorder="1" applyAlignment="1">
      <alignment horizontal="center"/>
    </xf>
    <xf numFmtId="49" fontId="8" fillId="0" borderId="20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20" xfId="0" applyFont="1" applyFill="1" applyBorder="1"/>
    <xf numFmtId="49" fontId="8" fillId="0" borderId="2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49" fontId="8" fillId="0" borderId="25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/>
    </xf>
    <xf numFmtId="49" fontId="8" fillId="0" borderId="55" xfId="0" applyNumberFormat="1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/>
    </xf>
    <xf numFmtId="49" fontId="8" fillId="0" borderId="59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7" fillId="0" borderId="61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/>
    </xf>
    <xf numFmtId="49" fontId="8" fillId="0" borderId="26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9" fillId="0" borderId="22" xfId="0" applyFont="1" applyBorder="1"/>
    <xf numFmtId="0" fontId="8" fillId="0" borderId="22" xfId="0" applyFont="1" applyBorder="1" applyAlignment="1">
      <alignment horizontal="center"/>
    </xf>
    <xf numFmtId="0" fontId="9" fillId="0" borderId="15" xfId="0" applyFont="1" applyBorder="1"/>
    <xf numFmtId="0" fontId="8" fillId="0" borderId="15" xfId="0" applyFont="1" applyBorder="1" applyAlignment="1">
      <alignment horizontal="center"/>
    </xf>
    <xf numFmtId="0" fontId="7" fillId="0" borderId="38" xfId="0" applyFont="1" applyBorder="1" applyAlignment="1">
      <alignment horizontal="left" vertical="center"/>
    </xf>
    <xf numFmtId="0" fontId="9" fillId="0" borderId="19" xfId="0" applyFont="1" applyBorder="1"/>
    <xf numFmtId="0" fontId="8" fillId="0" borderId="19" xfId="0" applyFont="1" applyBorder="1" applyAlignment="1">
      <alignment horizontal="center"/>
    </xf>
    <xf numFmtId="0" fontId="7" fillId="0" borderId="11" xfId="0" applyFont="1" applyFill="1" applyBorder="1" applyAlignment="1"/>
    <xf numFmtId="0" fontId="7" fillId="0" borderId="28" xfId="0" applyFont="1" applyFill="1" applyBorder="1" applyAlignment="1">
      <alignment horizontal="center" vertical="center"/>
    </xf>
    <xf numFmtId="0" fontId="7" fillId="0" borderId="23" xfId="0" applyFont="1" applyFill="1" applyBorder="1" applyAlignment="1"/>
    <xf numFmtId="49" fontId="7" fillId="0" borderId="2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0" fontId="7" fillId="0" borderId="16" xfId="0" applyFont="1" applyFill="1" applyBorder="1" applyAlignment="1"/>
    <xf numFmtId="0" fontId="7" fillId="0" borderId="17" xfId="0" applyFont="1" applyFill="1" applyBorder="1" applyAlignment="1"/>
    <xf numFmtId="0" fontId="7" fillId="0" borderId="10" xfId="0" applyFont="1" applyFill="1" applyBorder="1" applyAlignment="1"/>
    <xf numFmtId="49" fontId="8" fillId="0" borderId="57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49" fontId="8" fillId="0" borderId="59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27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vertical="center"/>
    </xf>
    <xf numFmtId="0" fontId="8" fillId="0" borderId="10" xfId="0" applyFont="1" applyFill="1" applyBorder="1"/>
    <xf numFmtId="0" fontId="8" fillId="0" borderId="33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1" fillId="0" borderId="11" xfId="0" applyFont="1" applyFill="1" applyBorder="1"/>
    <xf numFmtId="49" fontId="20" fillId="0" borderId="12" xfId="0" applyNumberFormat="1" applyFont="1" applyFill="1" applyBorder="1"/>
    <xf numFmtId="49" fontId="20" fillId="0" borderId="12" xfId="0" applyNumberFormat="1" applyFont="1" applyFill="1" applyBorder="1" applyAlignment="1">
      <alignment horizontal="center"/>
    </xf>
    <xf numFmtId="49" fontId="7" fillId="0" borderId="32" xfId="0" applyNumberFormat="1" applyFont="1" applyFill="1" applyBorder="1" applyAlignment="1">
      <alignment horizontal="center"/>
    </xf>
    <xf numFmtId="0" fontId="1" fillId="0" borderId="23" xfId="0" applyFont="1" applyFill="1" applyBorder="1"/>
    <xf numFmtId="49" fontId="20" fillId="0" borderId="22" xfId="0" applyNumberFormat="1" applyFont="1" applyFill="1" applyBorder="1"/>
    <xf numFmtId="49" fontId="20" fillId="0" borderId="22" xfId="0" applyNumberFormat="1" applyFont="1" applyFill="1" applyBorder="1" applyAlignment="1">
      <alignment horizontal="center"/>
    </xf>
    <xf numFmtId="49" fontId="8" fillId="0" borderId="13" xfId="0" applyNumberFormat="1" applyFont="1" applyFill="1" applyBorder="1" applyAlignment="1">
      <alignment horizontal="center" vertical="top"/>
    </xf>
    <xf numFmtId="0" fontId="1" fillId="0" borderId="14" xfId="0" applyFont="1" applyFill="1" applyBorder="1"/>
    <xf numFmtId="49" fontId="20" fillId="0" borderId="15" xfId="0" applyNumberFormat="1" applyFont="1" applyFill="1" applyBorder="1"/>
    <xf numFmtId="49" fontId="20" fillId="0" borderId="15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top"/>
    </xf>
    <xf numFmtId="49" fontId="7" fillId="0" borderId="14" xfId="0" applyNumberFormat="1" applyFont="1" applyFill="1" applyBorder="1"/>
    <xf numFmtId="49" fontId="8" fillId="0" borderId="66" xfId="0" applyNumberFormat="1" applyFont="1" applyFill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49" fontId="8" fillId="0" borderId="66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/>
    </xf>
    <xf numFmtId="49" fontId="17" fillId="0" borderId="29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49" fontId="17" fillId="0" borderId="28" xfId="0" applyNumberFormat="1" applyFont="1" applyFill="1" applyBorder="1" applyAlignment="1">
      <alignment horizontal="center"/>
    </xf>
    <xf numFmtId="0" fontId="9" fillId="0" borderId="12" xfId="0" applyFont="1" applyFill="1" applyBorder="1"/>
    <xf numFmtId="0" fontId="9" fillId="0" borderId="19" xfId="0" applyFont="1" applyFill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center"/>
    </xf>
    <xf numFmtId="49" fontId="7" fillId="0" borderId="71" xfId="0" applyNumberFormat="1" applyFont="1" applyBorder="1" applyAlignment="1">
      <alignment horizont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0" borderId="66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36" xfId="0" applyFont="1" applyFill="1" applyBorder="1" applyAlignment="1"/>
    <xf numFmtId="0" fontId="7" fillId="0" borderId="37" xfId="0" applyFont="1" applyFill="1" applyBorder="1"/>
    <xf numFmtId="0" fontId="7" fillId="0" borderId="3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49" fontId="7" fillId="0" borderId="44" xfId="0" applyNumberFormat="1" applyFont="1" applyBorder="1" applyAlignment="1">
      <alignment horizontal="center"/>
    </xf>
    <xf numFmtId="0" fontId="0" fillId="0" borderId="17" xfId="0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49" fontId="7" fillId="0" borderId="62" xfId="0" applyNumberFormat="1" applyFont="1" applyBorder="1" applyAlignment="1">
      <alignment horizont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63" xfId="0" applyNumberFormat="1" applyFont="1" applyFill="1" applyBorder="1" applyAlignment="1">
      <alignment horizontal="center"/>
    </xf>
    <xf numFmtId="49" fontId="8" fillId="0" borderId="71" xfId="0" applyNumberFormat="1" applyFont="1" applyBorder="1" applyAlignment="1">
      <alignment horizontal="center"/>
    </xf>
    <xf numFmtId="0" fontId="17" fillId="0" borderId="2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49" fontId="7" fillId="0" borderId="23" xfId="0" applyNumberFormat="1" applyFont="1" applyFill="1" applyBorder="1"/>
    <xf numFmtId="0" fontId="7" fillId="0" borderId="21" xfId="0" applyFont="1" applyFill="1" applyBorder="1" applyAlignment="1">
      <alignment horizontal="left"/>
    </xf>
    <xf numFmtId="0" fontId="7" fillId="0" borderId="37" xfId="0" applyFont="1" applyBorder="1"/>
    <xf numFmtId="0" fontId="7" fillId="0" borderId="3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29" fillId="0" borderId="0" xfId="0" applyFont="1"/>
    <xf numFmtId="0" fontId="17" fillId="0" borderId="15" xfId="0" applyFont="1" applyFill="1" applyBorder="1" applyAlignment="1">
      <alignment horizontal="center"/>
    </xf>
    <xf numFmtId="0" fontId="7" fillId="0" borderId="40" xfId="0" applyFont="1" applyBorder="1"/>
    <xf numFmtId="49" fontId="7" fillId="0" borderId="16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49" fontId="17" fillId="0" borderId="43" xfId="0" applyNumberFormat="1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9" fontId="20" fillId="0" borderId="46" xfId="0" applyNumberFormat="1" applyFont="1" applyFill="1" applyBorder="1" applyAlignment="1">
      <alignment horizontal="center"/>
    </xf>
    <xf numFmtId="49" fontId="7" fillId="0" borderId="45" xfId="0" applyNumberFormat="1" applyFont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0" fontId="2" fillId="0" borderId="22" xfId="0" applyFont="1" applyFill="1" applyBorder="1"/>
    <xf numFmtId="49" fontId="20" fillId="0" borderId="32" xfId="0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0" fontId="17" fillId="0" borderId="22" xfId="0" applyFont="1" applyFill="1" applyBorder="1"/>
    <xf numFmtId="49" fontId="17" fillId="0" borderId="32" xfId="0" applyNumberFormat="1" applyFont="1" applyFill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65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0" fontId="24" fillId="0" borderId="22" xfId="0" applyFont="1" applyFill="1" applyBorder="1"/>
    <xf numFmtId="49" fontId="7" fillId="0" borderId="32" xfId="0" applyNumberFormat="1" applyFont="1" applyBorder="1" applyAlignment="1">
      <alignment horizontal="center"/>
    </xf>
    <xf numFmtId="49" fontId="17" fillId="0" borderId="14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center" vertical="center"/>
    </xf>
    <xf numFmtId="49" fontId="17" fillId="0" borderId="25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9" fontId="20" fillId="0" borderId="25" xfId="0" applyNumberFormat="1" applyFont="1" applyFill="1" applyBorder="1" applyAlignment="1">
      <alignment horizontal="center" vertical="center"/>
    </xf>
    <xf numFmtId="49" fontId="20" fillId="0" borderId="28" xfId="0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center"/>
    </xf>
    <xf numFmtId="49" fontId="20" fillId="0" borderId="28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20" fillId="0" borderId="66" xfId="0" applyNumberFormat="1" applyFont="1" applyFill="1" applyBorder="1" applyAlignment="1">
      <alignment horizontal="center" vertical="center"/>
    </xf>
    <xf numFmtId="49" fontId="20" fillId="0" borderId="43" xfId="0" applyNumberFormat="1" applyFont="1" applyFill="1" applyBorder="1" applyAlignment="1">
      <alignment horizontal="center"/>
    </xf>
    <xf numFmtId="49" fontId="20" fillId="0" borderId="13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28" fillId="0" borderId="29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9" fontId="28" fillId="0" borderId="27" xfId="0" applyNumberFormat="1" applyFont="1" applyBorder="1" applyAlignment="1">
      <alignment horizontal="center"/>
    </xf>
    <xf numFmtId="49" fontId="27" fillId="0" borderId="27" xfId="0" applyNumberFormat="1" applyFont="1" applyBorder="1" applyAlignment="1">
      <alignment horizontal="center"/>
    </xf>
    <xf numFmtId="49" fontId="27" fillId="0" borderId="17" xfId="0" applyNumberFormat="1" applyFont="1" applyBorder="1" applyAlignment="1">
      <alignment horizontal="center"/>
    </xf>
    <xf numFmtId="49" fontId="8" fillId="0" borderId="65" xfId="0" applyNumberFormat="1" applyFont="1" applyBorder="1" applyAlignment="1">
      <alignment horizontal="center"/>
    </xf>
    <xf numFmtId="0" fontId="25" fillId="0" borderId="15" xfId="0" applyFont="1" applyFill="1" applyBorder="1"/>
    <xf numFmtId="0" fontId="0" fillId="0" borderId="33" xfId="0" applyBorder="1"/>
    <xf numFmtId="0" fontId="0" fillId="0" borderId="6" xfId="0" applyBorder="1"/>
    <xf numFmtId="0" fontId="0" fillId="0" borderId="15" xfId="0" applyBorder="1"/>
    <xf numFmtId="0" fontId="20" fillId="0" borderId="0" xfId="0" applyFont="1" applyFill="1" applyBorder="1"/>
    <xf numFmtId="0" fontId="0" fillId="0" borderId="13" xfId="0" applyBorder="1"/>
    <xf numFmtId="0" fontId="0" fillId="0" borderId="16" xfId="0" applyBorder="1"/>
    <xf numFmtId="0" fontId="7" fillId="0" borderId="39" xfId="0" applyFont="1" applyFill="1" applyBorder="1" applyAlignment="1">
      <alignment horizontal="center" vertical="center"/>
    </xf>
    <xf numFmtId="0" fontId="7" fillId="0" borderId="36" xfId="0" applyFont="1" applyFill="1" applyBorder="1"/>
    <xf numFmtId="0" fontId="18" fillId="0" borderId="78" xfId="0" applyFont="1" applyBorder="1" applyAlignment="1">
      <alignment vertical="center"/>
    </xf>
    <xf numFmtId="0" fontId="24" fillId="0" borderId="37" xfId="0" applyFont="1" applyFill="1" applyBorder="1"/>
    <xf numFmtId="0" fontId="24" fillId="0" borderId="3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8" fillId="0" borderId="40" xfId="0" applyNumberFormat="1" applyFont="1" applyBorder="1" applyAlignment="1">
      <alignment horizontal="center"/>
    </xf>
    <xf numFmtId="49" fontId="8" fillId="0" borderId="34" xfId="0" applyNumberFormat="1" applyFont="1" applyBorder="1" applyAlignment="1">
      <alignment horizontal="center"/>
    </xf>
    <xf numFmtId="49" fontId="7" fillId="0" borderId="43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/>
    </xf>
    <xf numFmtId="0" fontId="33" fillId="0" borderId="46" xfId="0" applyFont="1" applyFill="1" applyBorder="1" applyAlignment="1">
      <alignment horizontal="center"/>
    </xf>
    <xf numFmtId="0" fontId="33" fillId="0" borderId="71" xfId="0" applyFont="1" applyFill="1" applyBorder="1" applyAlignment="1">
      <alignment horizontal="center"/>
    </xf>
    <xf numFmtId="0" fontId="7" fillId="0" borderId="79" xfId="0" applyFont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20" fillId="0" borderId="6" xfId="0" applyFont="1" applyFill="1" applyBorder="1"/>
    <xf numFmtId="0" fontId="7" fillId="0" borderId="0" xfId="0" applyFont="1" applyFill="1" applyBorder="1" applyAlignment="1"/>
    <xf numFmtId="0" fontId="7" fillId="0" borderId="12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7" fillId="0" borderId="19" xfId="0" applyFont="1" applyFill="1" applyBorder="1" applyAlignment="1"/>
    <xf numFmtId="0" fontId="7" fillId="0" borderId="20" xfId="0" applyFont="1" applyFill="1" applyBorder="1" applyAlignment="1"/>
    <xf numFmtId="0" fontId="7" fillId="0" borderId="13" xfId="0" applyFont="1" applyFill="1" applyBorder="1" applyAlignment="1"/>
    <xf numFmtId="0" fontId="18" fillId="0" borderId="10" xfId="0" applyFont="1" applyBorder="1" applyAlignment="1">
      <alignment vertical="center"/>
    </xf>
    <xf numFmtId="0" fontId="7" fillId="0" borderId="72" xfId="0" applyFont="1" applyBorder="1"/>
    <xf numFmtId="49" fontId="7" fillId="0" borderId="41" xfId="0" applyNumberFormat="1" applyFont="1" applyFill="1" applyBorder="1" applyAlignment="1">
      <alignment horizontal="center"/>
    </xf>
    <xf numFmtId="0" fontId="7" fillId="0" borderId="6" xfId="0" applyFont="1" applyFill="1" applyBorder="1" applyAlignment="1"/>
    <xf numFmtId="0" fontId="0" fillId="0" borderId="0" xfId="0" applyBorder="1" applyAlignment="1"/>
    <xf numFmtId="0" fontId="0" fillId="0" borderId="17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2" xfId="0" applyBorder="1" applyAlignment="1"/>
    <xf numFmtId="0" fontId="0" fillId="0" borderId="13" xfId="0" applyBorder="1" applyAlignment="1"/>
    <xf numFmtId="49" fontId="28" fillId="0" borderId="32" xfId="0" applyNumberFormat="1" applyFont="1" applyBorder="1" applyAlignment="1">
      <alignment horizontal="center"/>
    </xf>
    <xf numFmtId="49" fontId="27" fillId="0" borderId="32" xfId="0" applyNumberFormat="1" applyFont="1" applyBorder="1" applyAlignment="1">
      <alignment horizontal="center"/>
    </xf>
    <xf numFmtId="49" fontId="27" fillId="0" borderId="24" xfId="0" applyNumberFormat="1" applyFont="1" applyBorder="1" applyAlignment="1">
      <alignment horizontal="center"/>
    </xf>
    <xf numFmtId="49" fontId="34" fillId="0" borderId="32" xfId="0" applyNumberFormat="1" applyFont="1" applyFill="1" applyBorder="1" applyAlignment="1">
      <alignment horizontal="center"/>
    </xf>
    <xf numFmtId="49" fontId="34" fillId="0" borderId="24" xfId="0" applyNumberFormat="1" applyFont="1" applyFill="1" applyBorder="1" applyAlignment="1">
      <alignment horizontal="center"/>
    </xf>
    <xf numFmtId="49" fontId="28" fillId="0" borderId="28" xfId="0" applyNumberFormat="1" applyFont="1" applyBorder="1" applyAlignment="1">
      <alignment horizontal="center"/>
    </xf>
    <xf numFmtId="49" fontId="27" fillId="0" borderId="28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0" fontId="20" fillId="0" borderId="22" xfId="0" applyFont="1" applyFill="1" applyBorder="1"/>
    <xf numFmtId="0" fontId="12" fillId="0" borderId="28" xfId="0" applyFont="1" applyBorder="1" applyAlignment="1">
      <alignment vertical="top"/>
    </xf>
    <xf numFmtId="0" fontId="12" fillId="0" borderId="32" xfId="0" applyFont="1" applyBorder="1" applyAlignment="1">
      <alignment vertical="top"/>
    </xf>
    <xf numFmtId="0" fontId="12" fillId="0" borderId="27" xfId="0" applyFont="1" applyBorder="1" applyAlignment="1">
      <alignment vertical="top"/>
    </xf>
    <xf numFmtId="0" fontId="12" fillId="0" borderId="29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49" fontId="28" fillId="0" borderId="39" xfId="0" applyNumberFormat="1" applyFont="1" applyBorder="1" applyAlignment="1">
      <alignment horizontal="center"/>
    </xf>
    <xf numFmtId="49" fontId="27" fillId="0" borderId="39" xfId="0" applyNumberFormat="1" applyFont="1" applyBorder="1" applyAlignment="1">
      <alignment horizontal="center"/>
    </xf>
    <xf numFmtId="0" fontId="12" fillId="0" borderId="39" xfId="0" applyFont="1" applyBorder="1" applyAlignment="1">
      <alignment vertical="top"/>
    </xf>
    <xf numFmtId="49" fontId="27" fillId="0" borderId="38" xfId="0" applyNumberFormat="1" applyFont="1" applyBorder="1" applyAlignment="1">
      <alignment horizontal="center"/>
    </xf>
    <xf numFmtId="49" fontId="20" fillId="0" borderId="43" xfId="0" applyNumberFormat="1" applyFont="1" applyBorder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49" fontId="7" fillId="0" borderId="30" xfId="0" applyNumberFormat="1" applyFont="1" applyFill="1" applyBorder="1" applyAlignment="1">
      <alignment horizontal="center"/>
    </xf>
    <xf numFmtId="49" fontId="28" fillId="0" borderId="30" xfId="0" applyNumberFormat="1" applyFont="1" applyBorder="1" applyAlignment="1">
      <alignment horizontal="center"/>
    </xf>
    <xf numFmtId="49" fontId="8" fillId="0" borderId="30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/>
    </xf>
    <xf numFmtId="49" fontId="17" fillId="0" borderId="16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horizontal="center"/>
    </xf>
    <xf numFmtId="0" fontId="20" fillId="0" borderId="15" xfId="0" applyFont="1" applyFill="1" applyBorder="1" applyAlignment="1"/>
    <xf numFmtId="49" fontId="8" fillId="0" borderId="7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20" fillId="0" borderId="16" xfId="0" applyFont="1" applyFill="1" applyBorder="1" applyAlignment="1"/>
    <xf numFmtId="0" fontId="7" fillId="0" borderId="33" xfId="0" applyFont="1" applyFill="1" applyBorder="1" applyAlignment="1"/>
    <xf numFmtId="49" fontId="20" fillId="0" borderId="32" xfId="0" applyNumberFormat="1" applyFont="1" applyBorder="1" applyAlignment="1">
      <alignment horizontal="center"/>
    </xf>
    <xf numFmtId="49" fontId="17" fillId="0" borderId="52" xfId="0" applyNumberFormat="1" applyFont="1" applyFill="1" applyBorder="1" applyAlignment="1">
      <alignment horizontal="center"/>
    </xf>
    <xf numFmtId="49" fontId="17" fillId="0" borderId="46" xfId="0" applyNumberFormat="1" applyFont="1" applyFill="1" applyBorder="1" applyAlignment="1">
      <alignment horizontal="center"/>
    </xf>
    <xf numFmtId="49" fontId="17" fillId="0" borderId="27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center"/>
    </xf>
    <xf numFmtId="49" fontId="17" fillId="0" borderId="33" xfId="0" applyNumberFormat="1" applyFont="1" applyFill="1" applyBorder="1" applyAlignment="1">
      <alignment horizontal="center"/>
    </xf>
    <xf numFmtId="49" fontId="20" fillId="0" borderId="32" xfId="0" applyNumberFormat="1" applyFont="1" applyFill="1" applyBorder="1" applyAlignment="1">
      <alignment horizontal="center"/>
    </xf>
    <xf numFmtId="0" fontId="0" fillId="0" borderId="15" xfId="0" applyFill="1" applyBorder="1"/>
    <xf numFmtId="49" fontId="17" fillId="0" borderId="13" xfId="0" applyNumberFormat="1" applyFont="1" applyFill="1" applyBorder="1" applyAlignment="1">
      <alignment horizontal="center"/>
    </xf>
    <xf numFmtId="49" fontId="7" fillId="0" borderId="12" xfId="0" applyNumberFormat="1" applyFont="1" applyFill="1" applyBorder="1"/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>
      <alignment horizontal="center" vertical="top"/>
    </xf>
    <xf numFmtId="49" fontId="8" fillId="0" borderId="30" xfId="0" applyNumberFormat="1" applyFont="1" applyBorder="1" applyAlignment="1">
      <alignment horizontal="center"/>
    </xf>
    <xf numFmtId="49" fontId="7" fillId="0" borderId="10" xfId="0" applyNumberFormat="1" applyFont="1" applyFill="1" applyBorder="1"/>
    <xf numFmtId="49" fontId="7" fillId="0" borderId="20" xfId="0" applyNumberFormat="1" applyFont="1" applyFill="1" applyBorder="1" applyAlignment="1">
      <alignment horizontal="left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horizontal="center" vertical="top"/>
    </xf>
    <xf numFmtId="49" fontId="13" fillId="0" borderId="9" xfId="0" applyNumberFormat="1" applyFont="1" applyFill="1" applyBorder="1" applyAlignment="1">
      <alignment horizontal="center" vertical="top"/>
    </xf>
    <xf numFmtId="0" fontId="1" fillId="0" borderId="2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49" fontId="20" fillId="0" borderId="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49" fontId="17" fillId="0" borderId="5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/>
    </xf>
    <xf numFmtId="49" fontId="17" fillId="0" borderId="73" xfId="0" applyNumberFormat="1" applyFont="1" applyBorder="1" applyAlignment="1">
      <alignment horizontal="center"/>
    </xf>
    <xf numFmtId="49" fontId="20" fillId="0" borderId="74" xfId="0" applyNumberFormat="1" applyFont="1" applyBorder="1" applyAlignment="1">
      <alignment horizontal="center"/>
    </xf>
    <xf numFmtId="49" fontId="8" fillId="0" borderId="42" xfId="0" applyNumberFormat="1" applyFont="1" applyBorder="1" applyAlignment="1">
      <alignment horizontal="center"/>
    </xf>
    <xf numFmtId="0" fontId="20" fillId="0" borderId="15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0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49" fontId="12" fillId="0" borderId="2" xfId="0" applyNumberFormat="1" applyFont="1" applyBorder="1" applyAlignment="1">
      <alignment horizontal="center" vertical="top"/>
    </xf>
    <xf numFmtId="0" fontId="20" fillId="0" borderId="3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6" fillId="0" borderId="37" xfId="0" applyFont="1" applyFill="1" applyBorder="1"/>
    <xf numFmtId="0" fontId="24" fillId="0" borderId="38" xfId="0" applyFont="1" applyFill="1" applyBorder="1" applyAlignment="1">
      <alignment horizontal="center"/>
    </xf>
    <xf numFmtId="0" fontId="1" fillId="0" borderId="33" xfId="0" applyFont="1" applyBorder="1"/>
    <xf numFmtId="0" fontId="1" fillId="0" borderId="3" xfId="0" applyFont="1" applyBorder="1"/>
    <xf numFmtId="0" fontId="7" fillId="0" borderId="12" xfId="0" applyFont="1" applyFill="1" applyBorder="1" applyAlignment="1"/>
    <xf numFmtId="49" fontId="17" fillId="0" borderId="42" xfId="0" applyNumberFormat="1" applyFont="1" applyFill="1" applyBorder="1" applyAlignment="1">
      <alignment horizontal="center"/>
    </xf>
    <xf numFmtId="49" fontId="17" fillId="0" borderId="43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20" fillId="0" borderId="44" xfId="0" applyNumberFormat="1" applyFont="1" applyFill="1" applyBorder="1" applyAlignment="1">
      <alignment horizontal="center"/>
    </xf>
    <xf numFmtId="49" fontId="7" fillId="0" borderId="37" xfId="0" applyNumberFormat="1" applyFont="1" applyFill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49" fontId="7" fillId="0" borderId="39" xfId="0" applyNumberFormat="1" applyFont="1" applyFill="1" applyBorder="1" applyAlignment="1">
      <alignment horizontal="center"/>
    </xf>
    <xf numFmtId="49" fontId="7" fillId="0" borderId="77" xfId="0" applyNumberFormat="1" applyFont="1" applyFill="1" applyBorder="1" applyAlignment="1">
      <alignment horizontal="center"/>
    </xf>
    <xf numFmtId="49" fontId="8" fillId="0" borderId="38" xfId="0" applyNumberFormat="1" applyFont="1" applyFill="1" applyBorder="1" applyAlignment="1">
      <alignment horizontal="center"/>
    </xf>
    <xf numFmtId="49" fontId="17" fillId="0" borderId="39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top"/>
    </xf>
    <xf numFmtId="49" fontId="7" fillId="0" borderId="12" xfId="0" applyNumberFormat="1" applyFont="1" applyFill="1" applyBorder="1" applyAlignment="1">
      <alignment horizontal="center" vertical="center"/>
    </xf>
    <xf numFmtId="0" fontId="20" fillId="0" borderId="23" xfId="0" applyFont="1" applyFill="1" applyBorder="1"/>
    <xf numFmtId="49" fontId="7" fillId="0" borderId="2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3" xfId="0" applyFont="1" applyBorder="1" applyAlignment="1">
      <alignment horizontal="center" vertical="center"/>
    </xf>
    <xf numFmtId="0" fontId="3" fillId="0" borderId="8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84" xfId="0" applyFont="1" applyBorder="1" applyAlignment="1">
      <alignment horizontal="center" vertical="center"/>
    </xf>
    <xf numFmtId="0" fontId="1" fillId="0" borderId="86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top"/>
    </xf>
    <xf numFmtId="49" fontId="17" fillId="0" borderId="38" xfId="0" applyNumberFormat="1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3" fillId="0" borderId="8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9" fontId="17" fillId="0" borderId="18" xfId="0" applyNumberFormat="1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horizontal="center" vertical="center"/>
    </xf>
    <xf numFmtId="0" fontId="17" fillId="0" borderId="8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20" fillId="0" borderId="8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49" fontId="17" fillId="0" borderId="44" xfId="0" applyNumberFormat="1" applyFont="1" applyFill="1" applyBorder="1" applyAlignment="1">
      <alignment horizontal="center" vertical="center"/>
    </xf>
    <xf numFmtId="49" fontId="17" fillId="0" borderId="43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20" fillId="0" borderId="43" xfId="0" applyNumberFormat="1" applyFont="1" applyFill="1" applyBorder="1" applyAlignment="1">
      <alignment horizontal="center" vertical="center"/>
    </xf>
    <xf numFmtId="49" fontId="17" fillId="0" borderId="45" xfId="0" applyNumberFormat="1" applyFont="1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17" fillId="0" borderId="8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center"/>
    </xf>
    <xf numFmtId="0" fontId="32" fillId="0" borderId="17" xfId="0" applyFont="1" applyFill="1" applyBorder="1"/>
    <xf numFmtId="0" fontId="1" fillId="0" borderId="92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center"/>
    </xf>
    <xf numFmtId="0" fontId="29" fillId="0" borderId="17" xfId="0" applyFont="1" applyFill="1" applyBorder="1"/>
    <xf numFmtId="49" fontId="7" fillId="0" borderId="29" xfId="0" applyNumberFormat="1" applyFont="1" applyFill="1" applyBorder="1" applyAlignment="1">
      <alignment horizontal="center" vertical="top"/>
    </xf>
    <xf numFmtId="49" fontId="8" fillId="0" borderId="58" xfId="0" applyNumberFormat="1" applyFont="1" applyFill="1" applyBorder="1" applyAlignment="1">
      <alignment horizontal="center"/>
    </xf>
    <xf numFmtId="49" fontId="17" fillId="0" borderId="58" xfId="0" applyNumberFormat="1" applyFont="1" applyFill="1" applyBorder="1" applyAlignment="1">
      <alignment horizontal="center"/>
    </xf>
    <xf numFmtId="0" fontId="32" fillId="0" borderId="22" xfId="0" applyFont="1" applyFill="1" applyBorder="1" applyAlignment="1"/>
    <xf numFmtId="0" fontId="32" fillId="0" borderId="24" xfId="0" applyFont="1" applyFill="1" applyBorder="1" applyAlignment="1"/>
    <xf numFmtId="0" fontId="0" fillId="0" borderId="22" xfId="0" applyBorder="1" applyAlignment="1"/>
    <xf numFmtId="0" fontId="0" fillId="0" borderId="24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2" fillId="0" borderId="15" xfId="0" applyFont="1" applyFill="1" applyBorder="1" applyAlignment="1"/>
    <xf numFmtId="0" fontId="32" fillId="0" borderId="16" xfId="0" applyFont="1" applyFill="1" applyBorder="1" applyAlignment="1"/>
    <xf numFmtId="49" fontId="8" fillId="0" borderId="74" xfId="0" applyNumberFormat="1" applyFont="1" applyFill="1" applyBorder="1" applyAlignment="1">
      <alignment horizontal="center"/>
    </xf>
    <xf numFmtId="49" fontId="17" fillId="0" borderId="74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8" fillId="0" borderId="35" xfId="0" applyNumberFormat="1" applyFont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49" fontId="8" fillId="0" borderId="73" xfId="0" applyNumberFormat="1" applyFont="1" applyBorder="1" applyAlignment="1">
      <alignment horizontal="center"/>
    </xf>
    <xf numFmtId="49" fontId="8" fillId="0" borderId="45" xfId="0" applyNumberFormat="1" applyFont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49" fontId="8" fillId="0" borderId="66" xfId="0" applyNumberFormat="1" applyFont="1" applyBorder="1" applyAlignment="1">
      <alignment horizontal="center"/>
    </xf>
    <xf numFmtId="49" fontId="17" fillId="0" borderId="17" xfId="0" applyNumberFormat="1" applyFont="1" applyFill="1" applyBorder="1" applyAlignment="1">
      <alignment horizontal="center" vertical="center"/>
    </xf>
    <xf numFmtId="49" fontId="17" fillId="0" borderId="59" xfId="0" applyNumberFormat="1" applyFont="1" applyFill="1" applyBorder="1" applyAlignment="1">
      <alignment horizontal="center"/>
    </xf>
    <xf numFmtId="49" fontId="8" fillId="0" borderId="52" xfId="0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/>
    </xf>
    <xf numFmtId="49" fontId="17" fillId="0" borderId="52" xfId="0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9" fillId="0" borderId="6" xfId="0" applyFont="1" applyBorder="1"/>
    <xf numFmtId="0" fontId="8" fillId="0" borderId="6" xfId="0" applyFont="1" applyBorder="1" applyAlignment="1">
      <alignment horizontal="center"/>
    </xf>
    <xf numFmtId="0" fontId="9" fillId="0" borderId="0" xfId="0" applyFont="1" applyBorder="1"/>
    <xf numFmtId="49" fontId="8" fillId="0" borderId="33" xfId="0" applyNumberFormat="1" applyFont="1" applyBorder="1" applyAlignment="1">
      <alignment horizontal="center" vertical="center"/>
    </xf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29" fillId="0" borderId="22" xfId="0" applyFont="1" applyBorder="1"/>
    <xf numFmtId="0" fontId="17" fillId="0" borderId="22" xfId="0" applyFont="1" applyBorder="1" applyAlignment="1">
      <alignment horizontal="center"/>
    </xf>
    <xf numFmtId="0" fontId="20" fillId="0" borderId="24" xfId="0" applyFont="1" applyBorder="1" applyAlignment="1">
      <alignment horizontal="left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0" fontId="7" fillId="0" borderId="36" xfId="0" applyFont="1" applyBorder="1"/>
    <xf numFmtId="0" fontId="9" fillId="0" borderId="37" xfId="0" applyFont="1" applyBorder="1"/>
    <xf numFmtId="0" fontId="8" fillId="0" borderId="37" xfId="0" applyFont="1" applyBorder="1" applyAlignment="1">
      <alignment horizontal="center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75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29" fillId="0" borderId="15" xfId="0" applyFont="1" applyFill="1" applyBorder="1"/>
    <xf numFmtId="0" fontId="20" fillId="0" borderId="16" xfId="0" applyFont="1" applyFill="1" applyBorder="1" applyAlignment="1">
      <alignment horizontal="left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25" xfId="0" applyNumberFormat="1" applyFont="1" applyFill="1" applyBorder="1" applyAlignment="1">
      <alignment horizontal="center"/>
    </xf>
    <xf numFmtId="49" fontId="8" fillId="0" borderId="77" xfId="0" applyNumberFormat="1" applyFont="1" applyBorder="1" applyAlignment="1">
      <alignment horizontal="center"/>
    </xf>
    <xf numFmtId="49" fontId="7" fillId="0" borderId="39" xfId="0" applyNumberFormat="1" applyFont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2" fillId="0" borderId="37" xfId="0" applyFont="1" applyFill="1" applyBorder="1"/>
    <xf numFmtId="0" fontId="22" fillId="0" borderId="37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6" fillId="0" borderId="22" xfId="0" applyFont="1" applyFill="1" applyBorder="1"/>
    <xf numFmtId="0" fontId="24" fillId="0" borderId="24" xfId="0" applyFont="1" applyFill="1" applyBorder="1" applyAlignment="1">
      <alignment horizontal="center"/>
    </xf>
    <xf numFmtId="0" fontId="7" fillId="0" borderId="94" xfId="0" applyFont="1" applyBorder="1" applyAlignment="1">
      <alignment horizontal="left"/>
    </xf>
    <xf numFmtId="0" fontId="7" fillId="0" borderId="95" xfId="0" applyFont="1" applyBorder="1" applyAlignment="1">
      <alignment horizontal="left"/>
    </xf>
    <xf numFmtId="49" fontId="7" fillId="0" borderId="42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7" fillId="0" borderId="15" xfId="1" applyFont="1" applyFill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49" fontId="20" fillId="0" borderId="15" xfId="0" applyNumberFormat="1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15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 wrapText="1"/>
    </xf>
    <xf numFmtId="0" fontId="7" fillId="0" borderId="12" xfId="1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left" wrapText="1"/>
    </xf>
    <xf numFmtId="0" fontId="17" fillId="0" borderId="12" xfId="0" applyFont="1" applyFill="1" applyBorder="1" applyAlignment="1">
      <alignment horizontal="left"/>
    </xf>
    <xf numFmtId="49" fontId="20" fillId="0" borderId="12" xfId="0" applyNumberFormat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49" fontId="8" fillId="0" borderId="19" xfId="0" applyNumberFormat="1" applyFont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3" fillId="0" borderId="19" xfId="0" applyFont="1" applyBorder="1" applyAlignment="1">
      <alignment horizontal="left" wrapText="1"/>
    </xf>
    <xf numFmtId="0" fontId="13" fillId="0" borderId="19" xfId="0" applyFont="1" applyBorder="1" applyAlignment="1">
      <alignment horizontal="left"/>
    </xf>
    <xf numFmtId="49" fontId="20" fillId="0" borderId="19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/>
    </xf>
    <xf numFmtId="0" fontId="7" fillId="0" borderId="96" xfId="0" applyFont="1" applyBorder="1" applyAlignment="1">
      <alignment horizontal="left"/>
    </xf>
    <xf numFmtId="0" fontId="7" fillId="0" borderId="97" xfId="0" applyFont="1" applyBorder="1" applyAlignment="1">
      <alignment horizontal="left"/>
    </xf>
    <xf numFmtId="0" fontId="7" fillId="0" borderId="98" xfId="0" applyFont="1" applyBorder="1" applyAlignment="1">
      <alignment horizontal="left"/>
    </xf>
    <xf numFmtId="0" fontId="7" fillId="0" borderId="80" xfId="0" applyFont="1" applyBorder="1" applyAlignment="1">
      <alignment horizontal="left"/>
    </xf>
    <xf numFmtId="0" fontId="7" fillId="0" borderId="99" xfId="0" applyFont="1" applyBorder="1" applyAlignment="1">
      <alignment horizontal="left"/>
    </xf>
    <xf numFmtId="0" fontId="25" fillId="0" borderId="0" xfId="0" applyFont="1" applyBorder="1"/>
    <xf numFmtId="0" fontId="25" fillId="0" borderId="15" xfId="0" applyFont="1" applyBorder="1"/>
    <xf numFmtId="0" fontId="7" fillId="0" borderId="0" xfId="0" applyFont="1" applyBorder="1" applyAlignment="1">
      <alignment horizontal="left"/>
    </xf>
    <xf numFmtId="0" fontId="7" fillId="0" borderId="100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25" fillId="0" borderId="22" xfId="0" applyFont="1" applyBorder="1"/>
    <xf numFmtId="0" fontId="7" fillId="0" borderId="15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49" fontId="7" fillId="0" borderId="77" xfId="0" applyNumberFormat="1" applyFont="1" applyBorder="1" applyAlignment="1">
      <alignment horizontal="center"/>
    </xf>
    <xf numFmtId="0" fontId="7" fillId="0" borderId="103" xfId="0" applyFont="1" applyBorder="1" applyAlignment="1">
      <alignment horizontal="left"/>
    </xf>
    <xf numFmtId="0" fontId="25" fillId="0" borderId="37" xfId="0" applyFont="1" applyBorder="1"/>
    <xf numFmtId="0" fontId="7" fillId="0" borderId="37" xfId="0" applyFont="1" applyBorder="1" applyAlignment="1">
      <alignment horizontal="left"/>
    </xf>
    <xf numFmtId="0" fontId="7" fillId="0" borderId="104" xfId="0" applyFont="1" applyBorder="1" applyAlignment="1">
      <alignment horizontal="left"/>
    </xf>
    <xf numFmtId="0" fontId="7" fillId="0" borderId="105" xfId="0" applyFont="1" applyBorder="1" applyAlignment="1">
      <alignment horizontal="left"/>
    </xf>
    <xf numFmtId="49" fontId="7" fillId="0" borderId="74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99" xfId="0" applyFont="1" applyFill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49" fontId="7" fillId="0" borderId="51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66" xfId="0" applyNumberFormat="1" applyFont="1" applyBorder="1" applyAlignment="1">
      <alignment horizontal="center"/>
    </xf>
    <xf numFmtId="49" fontId="7" fillId="0" borderId="59" xfId="0" applyNumberFormat="1" applyFont="1" applyBorder="1" applyAlignment="1">
      <alignment horizontal="center"/>
    </xf>
    <xf numFmtId="49" fontId="7" fillId="0" borderId="63" xfId="0" applyNumberFormat="1" applyFont="1" applyBorder="1" applyAlignment="1">
      <alignment horizontal="center"/>
    </xf>
    <xf numFmtId="0" fontId="7" fillId="0" borderId="106" xfId="0" applyFont="1" applyBorder="1" applyAlignment="1">
      <alignment horizontal="left"/>
    </xf>
    <xf numFmtId="0" fontId="17" fillId="0" borderId="10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7" fillId="0" borderId="26" xfId="0" applyNumberFormat="1" applyFont="1" applyBorder="1" applyAlignment="1">
      <alignment horizontal="center"/>
    </xf>
    <xf numFmtId="0" fontId="17" fillId="0" borderId="105" xfId="0" applyFont="1" applyBorder="1" applyAlignment="1">
      <alignment horizontal="left"/>
    </xf>
    <xf numFmtId="0" fontId="25" fillId="0" borderId="108" xfId="0" applyFont="1" applyBorder="1"/>
    <xf numFmtId="0" fontId="25" fillId="0" borderId="12" xfId="0" applyFont="1" applyBorder="1"/>
    <xf numFmtId="0" fontId="25" fillId="0" borderId="99" xfId="0" applyFont="1" applyBorder="1"/>
    <xf numFmtId="0" fontId="7" fillId="0" borderId="109" xfId="0" applyFont="1" applyBorder="1" applyAlignment="1">
      <alignment horizontal="left"/>
    </xf>
    <xf numFmtId="49" fontId="20" fillId="0" borderId="25" xfId="0" applyNumberFormat="1" applyFont="1" applyFill="1" applyBorder="1" applyAlignment="1">
      <alignment horizontal="center"/>
    </xf>
    <xf numFmtId="49" fontId="20" fillId="0" borderId="45" xfId="0" applyNumberFormat="1" applyFont="1" applyFill="1" applyBorder="1" applyAlignment="1">
      <alignment horizontal="center"/>
    </xf>
    <xf numFmtId="49" fontId="20" fillId="0" borderId="47" xfId="0" applyNumberFormat="1" applyFont="1" applyFill="1" applyBorder="1" applyAlignment="1">
      <alignment horizontal="center"/>
    </xf>
    <xf numFmtId="0" fontId="17" fillId="0" borderId="107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/>
    </xf>
    <xf numFmtId="0" fontId="29" fillId="0" borderId="19" xfId="0" applyFont="1" applyFill="1" applyBorder="1"/>
    <xf numFmtId="49" fontId="20" fillId="0" borderId="26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20" fillId="0" borderId="42" xfId="0" applyNumberFormat="1" applyFont="1" applyFill="1" applyBorder="1" applyAlignment="1">
      <alignment horizontal="center"/>
    </xf>
    <xf numFmtId="49" fontId="20" fillId="0" borderId="71" xfId="0" applyNumberFormat="1" applyFont="1" applyFill="1" applyBorder="1" applyAlignment="1">
      <alignment horizontal="center"/>
    </xf>
    <xf numFmtId="0" fontId="17" fillId="0" borderId="100" xfId="0" applyFont="1" applyFill="1" applyBorder="1" applyAlignment="1">
      <alignment horizontal="left"/>
    </xf>
    <xf numFmtId="49" fontId="20" fillId="0" borderId="66" xfId="0" applyNumberFormat="1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/>
    </xf>
    <xf numFmtId="0" fontId="8" fillId="0" borderId="77" xfId="0" applyFont="1" applyFill="1" applyBorder="1" applyAlignment="1">
      <alignment horizontal="center"/>
    </xf>
    <xf numFmtId="0" fontId="29" fillId="0" borderId="22" xfId="0" applyFont="1" applyFill="1" applyBorder="1"/>
    <xf numFmtId="0" fontId="17" fillId="0" borderId="22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left" vertical="center"/>
    </xf>
    <xf numFmtId="0" fontId="8" fillId="0" borderId="4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33" fillId="0" borderId="29" xfId="2" applyFont="1" applyBorder="1" applyAlignment="1" applyProtection="1">
      <alignment vertical="center"/>
    </xf>
    <xf numFmtId="0" fontId="33" fillId="0" borderId="27" xfId="2" applyFont="1" applyBorder="1" applyAlignment="1" applyProtection="1">
      <alignment vertical="center"/>
    </xf>
    <xf numFmtId="0" fontId="33" fillId="0" borderId="16" xfId="0" applyFont="1" applyBorder="1" applyAlignment="1">
      <alignment vertical="center"/>
    </xf>
    <xf numFmtId="0" fontId="33" fillId="0" borderId="16" xfId="2" applyFont="1" applyBorder="1" applyAlignment="1" applyProtection="1">
      <alignment vertical="center"/>
    </xf>
    <xf numFmtId="49" fontId="17" fillId="0" borderId="32" xfId="0" applyNumberFormat="1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/>
    </xf>
    <xf numFmtId="0" fontId="33" fillId="0" borderId="24" xfId="2" applyFont="1" applyBorder="1" applyAlignment="1" applyProtection="1">
      <alignment vertical="center"/>
    </xf>
    <xf numFmtId="0" fontId="7" fillId="0" borderId="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/>
    </xf>
    <xf numFmtId="0" fontId="33" fillId="0" borderId="7" xfId="2" applyFont="1" applyBorder="1" applyAlignment="1" applyProtection="1">
      <alignment vertic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/>
    </xf>
    <xf numFmtId="0" fontId="18" fillId="0" borderId="110" xfId="0" applyFont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3" fillId="0" borderId="22" xfId="0" applyFont="1" applyFill="1" applyBorder="1"/>
    <xf numFmtId="0" fontId="22" fillId="0" borderId="2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9" fillId="0" borderId="6" xfId="0" applyFont="1" applyFill="1" applyBorder="1"/>
    <xf numFmtId="0" fontId="7" fillId="0" borderId="8" xfId="0" applyFont="1" applyFill="1" applyBorder="1" applyAlignment="1">
      <alignment horizontal="left"/>
    </xf>
    <xf numFmtId="49" fontId="31" fillId="0" borderId="54" xfId="0" applyNumberFormat="1" applyFont="1" applyBorder="1" applyAlignment="1">
      <alignment horizontal="center"/>
    </xf>
    <xf numFmtId="49" fontId="31" fillId="0" borderId="7" xfId="0" applyNumberFormat="1" applyFont="1" applyFill="1" applyBorder="1" applyAlignment="1">
      <alignment horizontal="center" vertical="center"/>
    </xf>
    <xf numFmtId="49" fontId="31" fillId="0" borderId="46" xfId="0" applyNumberFormat="1" applyFont="1" applyBorder="1" applyAlignment="1">
      <alignment horizontal="center"/>
    </xf>
    <xf numFmtId="49" fontId="31" fillId="0" borderId="16" xfId="0" applyNumberFormat="1" applyFont="1" applyFill="1" applyBorder="1" applyAlignment="1">
      <alignment horizontal="center" vertical="center"/>
    </xf>
    <xf numFmtId="49" fontId="31" fillId="0" borderId="58" xfId="0" applyNumberFormat="1" applyFont="1" applyBorder="1" applyAlignment="1">
      <alignment horizontal="center"/>
    </xf>
    <xf numFmtId="49" fontId="31" fillId="0" borderId="17" xfId="0" applyNumberFormat="1" applyFont="1" applyFill="1" applyBorder="1" applyAlignment="1">
      <alignment horizontal="center" vertical="center"/>
    </xf>
    <xf numFmtId="49" fontId="31" fillId="0" borderId="47" xfId="0" applyNumberFormat="1" applyFont="1" applyBorder="1" applyAlignment="1">
      <alignment horizontal="center"/>
    </xf>
    <xf numFmtId="49" fontId="31" fillId="0" borderId="20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49" fontId="31" fillId="0" borderId="55" xfId="0" applyNumberFormat="1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center" vertical="center"/>
    </xf>
    <xf numFmtId="49" fontId="31" fillId="0" borderId="25" xfId="0" applyNumberFormat="1" applyFont="1" applyFill="1" applyBorder="1" applyAlignment="1">
      <alignment horizontal="center"/>
    </xf>
    <xf numFmtId="49" fontId="30" fillId="0" borderId="21" xfId="0" applyNumberFormat="1" applyFont="1" applyFill="1" applyBorder="1" applyAlignment="1">
      <alignment horizontal="center" vertical="center"/>
    </xf>
    <xf numFmtId="49" fontId="31" fillId="0" borderId="59" xfId="0" applyNumberFormat="1" applyFont="1" applyFill="1" applyBorder="1" applyAlignment="1">
      <alignment horizontal="center"/>
    </xf>
    <xf numFmtId="49" fontId="30" fillId="0" borderId="18" xfId="0" applyNumberFormat="1" applyFont="1" applyFill="1" applyBorder="1" applyAlignment="1">
      <alignment horizontal="center" vertical="center"/>
    </xf>
    <xf numFmtId="49" fontId="31" fillId="0" borderId="26" xfId="0" applyNumberFormat="1" applyFont="1" applyFill="1" applyBorder="1" applyAlignment="1">
      <alignment horizontal="center"/>
    </xf>
    <xf numFmtId="49" fontId="30" fillId="0" borderId="13" xfId="0" applyNumberFormat="1" applyFont="1" applyFill="1" applyBorder="1" applyAlignment="1">
      <alignment horizontal="center"/>
    </xf>
    <xf numFmtId="49" fontId="30" fillId="0" borderId="28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30" fillId="0" borderId="59" xfId="0" applyNumberFormat="1" applyFont="1" applyFill="1" applyBorder="1" applyAlignment="1">
      <alignment horizontal="center"/>
    </xf>
    <xf numFmtId="49" fontId="30" fillId="0" borderId="15" xfId="0" applyNumberFormat="1" applyFont="1" applyFill="1" applyBorder="1" applyAlignment="1">
      <alignment horizontal="center" vertical="center"/>
    </xf>
    <xf numFmtId="49" fontId="30" fillId="0" borderId="25" xfId="0" applyNumberFormat="1" applyFont="1" applyFill="1" applyBorder="1" applyAlignment="1">
      <alignment horizontal="center"/>
    </xf>
    <xf numFmtId="49" fontId="30" fillId="0" borderId="16" xfId="0" applyNumberFormat="1" applyFont="1" applyFill="1" applyBorder="1" applyAlignment="1">
      <alignment horizontal="center"/>
    </xf>
    <xf numFmtId="49" fontId="30" fillId="0" borderId="29" xfId="0" applyNumberFormat="1" applyFont="1" applyFill="1" applyBorder="1" applyAlignment="1">
      <alignment horizontal="center" vertical="center"/>
    </xf>
    <xf numFmtId="49" fontId="30" fillId="0" borderId="17" xfId="0" applyNumberFormat="1" applyFont="1" applyFill="1" applyBorder="1" applyAlignment="1">
      <alignment horizontal="center"/>
    </xf>
    <xf numFmtId="49" fontId="30" fillId="0" borderId="27" xfId="0" applyNumberFormat="1" applyFont="1" applyFill="1" applyBorder="1" applyAlignment="1">
      <alignment horizontal="center" vertical="center"/>
    </xf>
    <xf numFmtId="49" fontId="30" fillId="0" borderId="22" xfId="0" applyNumberFormat="1" applyFont="1" applyFill="1" applyBorder="1" applyAlignment="1">
      <alignment horizontal="center" vertical="center"/>
    </xf>
    <xf numFmtId="49" fontId="30" fillId="0" borderId="66" xfId="0" applyNumberFormat="1" applyFont="1" applyFill="1" applyBorder="1" applyAlignment="1">
      <alignment horizontal="center"/>
    </xf>
    <xf numFmtId="49" fontId="30" fillId="0" borderId="10" xfId="0" applyNumberFormat="1" applyFont="1" applyFill="1" applyBorder="1" applyAlignment="1">
      <alignment horizontal="center" vertical="center"/>
    </xf>
    <xf numFmtId="49" fontId="30" fillId="0" borderId="57" xfId="0" applyNumberFormat="1" applyFont="1" applyFill="1" applyBorder="1" applyAlignment="1">
      <alignment horizontal="center"/>
    </xf>
    <xf numFmtId="49" fontId="30" fillId="0" borderId="44" xfId="0" applyNumberFormat="1" applyFont="1" applyBorder="1" applyAlignment="1">
      <alignment horizontal="center"/>
    </xf>
    <xf numFmtId="49" fontId="30" fillId="0" borderId="12" xfId="0" applyNumberFormat="1" applyFont="1" applyFill="1" applyBorder="1" applyAlignment="1">
      <alignment horizontal="center" vertical="center"/>
    </xf>
    <xf numFmtId="49" fontId="30" fillId="0" borderId="74" xfId="0" applyNumberFormat="1" applyFont="1" applyBorder="1" applyAlignment="1">
      <alignment horizontal="center"/>
    </xf>
    <xf numFmtId="49" fontId="30" fillId="0" borderId="43" xfId="0" applyNumberFormat="1" applyFont="1" applyBorder="1" applyAlignment="1">
      <alignment horizontal="center"/>
    </xf>
    <xf numFmtId="49" fontId="30" fillId="0" borderId="40" xfId="0" applyNumberFormat="1" applyFont="1" applyBorder="1" applyAlignment="1">
      <alignment horizontal="center"/>
    </xf>
    <xf numFmtId="49" fontId="30" fillId="0" borderId="42" xfId="0" applyNumberFormat="1" applyFont="1" applyBorder="1" applyAlignment="1">
      <alignment horizontal="center"/>
    </xf>
    <xf numFmtId="49" fontId="30" fillId="0" borderId="75" xfId="0" applyNumberFormat="1" applyFont="1" applyBorder="1" applyAlignment="1">
      <alignment horizontal="center"/>
    </xf>
    <xf numFmtId="49" fontId="31" fillId="0" borderId="33" xfId="0" applyNumberFormat="1" applyFont="1" applyFill="1" applyBorder="1" applyAlignment="1">
      <alignment horizontal="center" vertical="center"/>
    </xf>
    <xf numFmtId="49" fontId="30" fillId="0" borderId="8" xfId="0" applyNumberFormat="1" applyFont="1" applyFill="1" applyBorder="1" applyAlignment="1">
      <alignment horizontal="center" vertical="center"/>
    </xf>
    <xf numFmtId="49" fontId="31" fillId="0" borderId="57" xfId="0" applyNumberFormat="1" applyFont="1" applyFill="1" applyBorder="1" applyAlignment="1">
      <alignment horizontal="center"/>
    </xf>
    <xf numFmtId="49" fontId="31" fillId="0" borderId="73" xfId="0" applyNumberFormat="1" applyFont="1" applyBorder="1" applyAlignment="1">
      <alignment horizontal="center"/>
    </xf>
    <xf numFmtId="49" fontId="31" fillId="0" borderId="43" xfId="0" applyNumberFormat="1" applyFont="1" applyBorder="1" applyAlignment="1">
      <alignment horizontal="center"/>
    </xf>
    <xf numFmtId="49" fontId="31" fillId="0" borderId="74" xfId="0" applyNumberFormat="1" applyFont="1" applyBorder="1" applyAlignment="1">
      <alignment horizontal="center"/>
    </xf>
    <xf numFmtId="49" fontId="31" fillId="0" borderId="75" xfId="0" applyNumberFormat="1" applyFont="1" applyBorder="1" applyAlignment="1">
      <alignment horizontal="center"/>
    </xf>
    <xf numFmtId="0" fontId="1" fillId="0" borderId="1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9" fontId="31" fillId="0" borderId="23" xfId="0" applyNumberFormat="1" applyFont="1" applyFill="1" applyBorder="1" applyAlignment="1">
      <alignment horizontal="center" vertical="center"/>
    </xf>
    <xf numFmtId="49" fontId="30" fillId="0" borderId="23" xfId="0" applyNumberFormat="1" applyFont="1" applyFill="1" applyBorder="1" applyAlignment="1">
      <alignment horizontal="center" vertical="center"/>
    </xf>
    <xf numFmtId="49" fontId="30" fillId="0" borderId="52" xfId="0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 vertical="center"/>
    </xf>
    <xf numFmtId="49" fontId="31" fillId="0" borderId="38" xfId="0" applyNumberFormat="1" applyFont="1" applyFill="1" applyBorder="1" applyAlignment="1">
      <alignment horizontal="center" vertical="center"/>
    </xf>
    <xf numFmtId="0" fontId="29" fillId="0" borderId="37" xfId="0" applyFont="1" applyFill="1" applyBorder="1"/>
    <xf numFmtId="0" fontId="17" fillId="0" borderId="37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49" fontId="31" fillId="0" borderId="66" xfId="0" applyNumberFormat="1" applyFont="1" applyFill="1" applyBorder="1" applyAlignment="1">
      <alignment horizontal="center"/>
    </xf>
    <xf numFmtId="49" fontId="31" fillId="0" borderId="43" xfId="0" applyNumberFormat="1" applyFont="1" applyFill="1" applyBorder="1" applyAlignment="1">
      <alignment horizontal="center"/>
    </xf>
    <xf numFmtId="49" fontId="31" fillId="0" borderId="42" xfId="0" applyNumberFormat="1" applyFont="1" applyFill="1" applyBorder="1" applyAlignment="1">
      <alignment horizontal="center"/>
    </xf>
    <xf numFmtId="49" fontId="31" fillId="0" borderId="24" xfId="0" applyNumberFormat="1" applyFont="1" applyFill="1" applyBorder="1" applyAlignment="1">
      <alignment horizontal="center" vertical="center"/>
    </xf>
    <xf numFmtId="49" fontId="30" fillId="0" borderId="24" xfId="0" applyNumberFormat="1" applyFont="1" applyFill="1" applyBorder="1" applyAlignment="1">
      <alignment horizontal="center" vertical="center"/>
    </xf>
    <xf numFmtId="49" fontId="30" fillId="0" borderId="43" xfId="0" applyNumberFormat="1" applyFont="1" applyFill="1" applyBorder="1" applyAlignment="1">
      <alignment horizontal="center"/>
    </xf>
    <xf numFmtId="49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/>
    </xf>
    <xf numFmtId="0" fontId="7" fillId="0" borderId="15" xfId="2" applyFont="1" applyBorder="1" applyAlignment="1" applyProtection="1"/>
    <xf numFmtId="0" fontId="7" fillId="0" borderId="0" xfId="2" applyFont="1" applyBorder="1" applyAlignment="1" applyProtection="1"/>
    <xf numFmtId="0" fontId="7" fillId="0" borderId="10" xfId="2" applyFont="1" applyBorder="1" applyAlignment="1" applyProtection="1"/>
    <xf numFmtId="49" fontId="31" fillId="0" borderId="0" xfId="0" applyNumberFormat="1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/>
    </xf>
    <xf numFmtId="0" fontId="7" fillId="0" borderId="6" xfId="2" applyFont="1" applyBorder="1" applyAlignment="1" applyProtection="1"/>
    <xf numFmtId="49" fontId="31" fillId="0" borderId="4" xfId="0" applyNumberFormat="1" applyFont="1" applyBorder="1" applyAlignment="1">
      <alignment horizontal="center"/>
    </xf>
    <xf numFmtId="49" fontId="31" fillId="0" borderId="14" xfId="0" applyNumberFormat="1" applyFont="1" applyBorder="1" applyAlignment="1">
      <alignment horizontal="center"/>
    </xf>
    <xf numFmtId="49" fontId="31" fillId="0" borderId="21" xfId="0" applyNumberFormat="1" applyFont="1" applyBorder="1" applyAlignment="1">
      <alignment horizontal="center"/>
    </xf>
    <xf numFmtId="49" fontId="31" fillId="0" borderId="21" xfId="0" applyNumberFormat="1" applyFont="1" applyFill="1" applyBorder="1" applyAlignment="1">
      <alignment horizontal="center" vertical="center"/>
    </xf>
    <xf numFmtId="49" fontId="31" fillId="0" borderId="14" xfId="0" applyNumberFormat="1" applyFont="1" applyFill="1" applyBorder="1" applyAlignment="1">
      <alignment horizontal="center" vertical="center"/>
    </xf>
    <xf numFmtId="49" fontId="31" fillId="0" borderId="29" xfId="0" applyNumberFormat="1" applyFont="1" applyFill="1" applyBorder="1" applyAlignment="1">
      <alignment horizontal="center" vertical="center"/>
    </xf>
    <xf numFmtId="49" fontId="31" fillId="0" borderId="22" xfId="0" applyNumberFormat="1" applyFont="1" applyFill="1" applyBorder="1" applyAlignment="1">
      <alignment horizontal="center"/>
    </xf>
    <xf numFmtId="49" fontId="31" fillId="0" borderId="32" xfId="0" applyNumberFormat="1" applyFont="1" applyFill="1" applyBorder="1" applyAlignment="1">
      <alignment horizontal="center" vertical="center"/>
    </xf>
    <xf numFmtId="49" fontId="7" fillId="0" borderId="76" xfId="0" applyNumberFormat="1" applyFont="1" applyFill="1" applyBorder="1" applyAlignment="1">
      <alignment horizontal="center"/>
    </xf>
    <xf numFmtId="49" fontId="31" fillId="0" borderId="77" xfId="0" applyNumberFormat="1" applyFont="1" applyFill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" fillId="0" borderId="36" xfId="0" applyFont="1" applyBorder="1" applyAlignment="1">
      <alignment vertical="center"/>
    </xf>
    <xf numFmtId="0" fontId="7" fillId="0" borderId="13" xfId="0" applyFont="1" applyFill="1" applyBorder="1" applyAlignment="1">
      <alignment horizontal="center"/>
    </xf>
    <xf numFmtId="49" fontId="31" fillId="0" borderId="12" xfId="0" applyNumberFormat="1" applyFont="1" applyBorder="1" applyAlignment="1">
      <alignment horizontal="center"/>
    </xf>
    <xf numFmtId="49" fontId="31" fillId="0" borderId="28" xfId="0" applyNumberFormat="1" applyFont="1" applyFill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/>
    </xf>
    <xf numFmtId="49" fontId="31" fillId="0" borderId="27" xfId="0" applyNumberFormat="1" applyFont="1" applyFill="1" applyBorder="1" applyAlignment="1">
      <alignment horizontal="center" vertical="center"/>
    </xf>
    <xf numFmtId="49" fontId="31" fillId="0" borderId="15" xfId="0" applyNumberFormat="1" applyFont="1" applyBorder="1" applyAlignment="1">
      <alignment horizontal="center"/>
    </xf>
    <xf numFmtId="49" fontId="31" fillId="0" borderId="37" xfId="0" applyNumberFormat="1" applyFont="1" applyBorder="1" applyAlignment="1">
      <alignment horizontal="center"/>
    </xf>
    <xf numFmtId="49" fontId="31" fillId="0" borderId="39" xfId="0" applyNumberFormat="1" applyFont="1" applyFill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/>
    </xf>
    <xf numFmtId="49" fontId="31" fillId="0" borderId="9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center"/>
    </xf>
    <xf numFmtId="49" fontId="31" fillId="0" borderId="17" xfId="0" applyNumberFormat="1" applyFont="1" applyFill="1" applyBorder="1" applyAlignment="1">
      <alignment horizontal="center"/>
    </xf>
    <xf numFmtId="49" fontId="31" fillId="0" borderId="16" xfId="0" applyNumberFormat="1" applyFont="1" applyFill="1" applyBorder="1" applyAlignment="1">
      <alignment horizontal="center"/>
    </xf>
    <xf numFmtId="49" fontId="31" fillId="0" borderId="29" xfId="0" applyNumberFormat="1" applyFont="1" applyFill="1" applyBorder="1" applyAlignment="1">
      <alignment horizontal="center"/>
    </xf>
    <xf numFmtId="49" fontId="31" fillId="0" borderId="38" xfId="0" applyNumberFormat="1" applyFont="1" applyFill="1" applyBorder="1" applyAlignment="1">
      <alignment horizontal="center"/>
    </xf>
    <xf numFmtId="49" fontId="31" fillId="0" borderId="33" xfId="0" applyNumberFormat="1" applyFont="1" applyFill="1" applyBorder="1" applyAlignment="1">
      <alignment horizontal="center"/>
    </xf>
    <xf numFmtId="49" fontId="31" fillId="0" borderId="6" xfId="0" applyNumberFormat="1" applyFont="1" applyFill="1" applyBorder="1" applyAlignment="1">
      <alignment horizontal="center" vertical="center"/>
    </xf>
    <xf numFmtId="49" fontId="31" fillId="0" borderId="5" xfId="0" applyNumberFormat="1" applyFont="1" applyFill="1" applyBorder="1" applyAlignment="1">
      <alignment horizontal="center"/>
    </xf>
    <xf numFmtId="49" fontId="31" fillId="0" borderId="27" xfId="0" applyNumberFormat="1" applyFont="1" applyFill="1" applyBorder="1" applyAlignment="1">
      <alignment horizontal="center"/>
    </xf>
    <xf numFmtId="49" fontId="31" fillId="0" borderId="9" xfId="0" applyNumberFormat="1" applyFont="1" applyFill="1" applyBorder="1" applyAlignment="1">
      <alignment horizontal="center"/>
    </xf>
    <xf numFmtId="0" fontId="18" fillId="0" borderId="112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Fill="1" applyBorder="1"/>
    <xf numFmtId="0" fontId="1" fillId="0" borderId="10" xfId="0" applyFont="1" applyBorder="1" applyAlignment="1">
      <alignment horizontal="center"/>
    </xf>
    <xf numFmtId="49" fontId="31" fillId="0" borderId="13" xfId="0" applyNumberFormat="1" applyFont="1" applyFill="1" applyBorder="1" applyAlignment="1">
      <alignment horizontal="center" vertical="center"/>
    </xf>
    <xf numFmtId="49" fontId="31" fillId="0" borderId="50" xfId="0" applyNumberFormat="1" applyFont="1" applyFill="1" applyBorder="1" applyAlignment="1">
      <alignment horizontal="center"/>
    </xf>
    <xf numFmtId="49" fontId="31" fillId="0" borderId="46" xfId="0" applyNumberFormat="1" applyFont="1" applyFill="1" applyBorder="1" applyAlignment="1">
      <alignment horizontal="center"/>
    </xf>
    <xf numFmtId="49" fontId="31" fillId="0" borderId="11" xfId="0" applyNumberFormat="1" applyFont="1" applyFill="1" applyBorder="1" applyAlignment="1">
      <alignment horizontal="center" vertical="center"/>
    </xf>
    <xf numFmtId="49" fontId="31" fillId="0" borderId="51" xfId="0" applyNumberFormat="1" applyFont="1" applyFill="1" applyBorder="1" applyAlignment="1">
      <alignment horizontal="center"/>
    </xf>
    <xf numFmtId="49" fontId="31" fillId="0" borderId="47" xfId="0" applyNumberFormat="1" applyFont="1" applyFill="1" applyBorder="1" applyAlignment="1">
      <alignment horizontal="center"/>
    </xf>
    <xf numFmtId="49" fontId="7" fillId="0" borderId="8" xfId="0" applyNumberFormat="1" applyFont="1" applyFill="1" applyBorder="1"/>
    <xf numFmtId="49" fontId="20" fillId="0" borderId="10" xfId="0" applyNumberFormat="1" applyFont="1" applyFill="1" applyBorder="1"/>
    <xf numFmtId="49" fontId="20" fillId="0" borderId="10" xfId="0" applyNumberFormat="1" applyFont="1" applyFill="1" applyBorder="1" applyAlignment="1">
      <alignment horizontal="center"/>
    </xf>
    <xf numFmtId="49" fontId="20" fillId="0" borderId="33" xfId="0" applyNumberFormat="1" applyFont="1" applyFill="1" applyBorder="1" applyAlignment="1">
      <alignment horizontal="left" vertical="center"/>
    </xf>
    <xf numFmtId="49" fontId="31" fillId="0" borderId="18" xfId="0" applyNumberFormat="1" applyFont="1" applyFill="1" applyBorder="1" applyAlignment="1">
      <alignment horizontal="center" vertical="center"/>
    </xf>
    <xf numFmtId="49" fontId="31" fillId="0" borderId="44" xfId="0" applyNumberFormat="1" applyFont="1" applyFill="1" applyBorder="1" applyAlignment="1">
      <alignment horizontal="center"/>
    </xf>
    <xf numFmtId="49" fontId="31" fillId="0" borderId="45" xfId="0" applyNumberFormat="1" applyFont="1" applyFill="1" applyBorder="1" applyAlignment="1">
      <alignment horizontal="center"/>
    </xf>
    <xf numFmtId="49" fontId="31" fillId="0" borderId="28" xfId="0" applyNumberFormat="1" applyFont="1" applyFill="1" applyBorder="1" applyAlignment="1">
      <alignment horizontal="center"/>
    </xf>
    <xf numFmtId="49" fontId="31" fillId="0" borderId="32" xfId="0" applyNumberFormat="1" applyFont="1" applyFill="1" applyBorder="1" applyAlignment="1">
      <alignment horizontal="center"/>
    </xf>
    <xf numFmtId="49" fontId="31" fillId="0" borderId="14" xfId="0" applyNumberFormat="1" applyFont="1" applyFill="1" applyBorder="1" applyAlignment="1">
      <alignment horizontal="center"/>
    </xf>
    <xf numFmtId="49" fontId="31" fillId="0" borderId="23" xfId="0" applyNumberFormat="1" applyFont="1" applyFill="1" applyBorder="1" applyAlignment="1">
      <alignment horizontal="center"/>
    </xf>
    <xf numFmtId="0" fontId="8" fillId="0" borderId="22" xfId="0" applyFont="1" applyFill="1" applyBorder="1" applyAlignment="1"/>
    <xf numFmtId="0" fontId="8" fillId="0" borderId="24" xfId="0" applyFont="1" applyFill="1" applyBorder="1" applyAlignment="1"/>
    <xf numFmtId="0" fontId="20" fillId="0" borderId="13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49" fontId="31" fillId="0" borderId="45" xfId="0" applyNumberFormat="1" applyFont="1" applyBorder="1" applyAlignment="1">
      <alignment horizontal="center"/>
    </xf>
    <xf numFmtId="49" fontId="30" fillId="0" borderId="45" xfId="0" applyNumberFormat="1" applyFont="1" applyBorder="1" applyAlignment="1">
      <alignment horizontal="center"/>
    </xf>
    <xf numFmtId="0" fontId="18" fillId="0" borderId="15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49" fontId="31" fillId="0" borderId="42" xfId="0" applyNumberFormat="1" applyFont="1" applyBorder="1" applyAlignment="1">
      <alignment horizontal="center"/>
    </xf>
    <xf numFmtId="49" fontId="31" fillId="0" borderId="12" xfId="0" applyNumberFormat="1" applyFont="1" applyFill="1" applyBorder="1" applyAlignment="1">
      <alignment horizontal="center" vertical="center"/>
    </xf>
    <xf numFmtId="49" fontId="31" fillId="0" borderId="22" xfId="0" applyNumberFormat="1" applyFont="1" applyFill="1" applyBorder="1" applyAlignment="1">
      <alignment horizontal="center" vertical="center"/>
    </xf>
    <xf numFmtId="49" fontId="31" fillId="0" borderId="19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49" fontId="30" fillId="0" borderId="4" xfId="0" applyNumberFormat="1" applyFont="1" applyFill="1" applyBorder="1" applyAlignment="1">
      <alignment horizontal="center"/>
    </xf>
    <xf numFmtId="49" fontId="30" fillId="0" borderId="5" xfId="0" applyNumberFormat="1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center"/>
    </xf>
    <xf numFmtId="49" fontId="30" fillId="0" borderId="21" xfId="0" applyNumberFormat="1" applyFont="1" applyFill="1" applyBorder="1" applyAlignment="1">
      <alignment horizontal="center"/>
    </xf>
    <xf numFmtId="49" fontId="30" fillId="0" borderId="27" xfId="0" applyNumberFormat="1" applyFont="1" applyFill="1" applyBorder="1" applyAlignment="1">
      <alignment horizontal="center"/>
    </xf>
    <xf numFmtId="49" fontId="30" fillId="0" borderId="8" xfId="0" applyNumberFormat="1" applyFont="1" applyFill="1" applyBorder="1" applyAlignment="1">
      <alignment horizontal="center"/>
    </xf>
    <xf numFmtId="49" fontId="30" fillId="0" borderId="9" xfId="0" applyNumberFormat="1" applyFont="1" applyFill="1" applyBorder="1" applyAlignment="1">
      <alignment horizontal="center"/>
    </xf>
    <xf numFmtId="49" fontId="30" fillId="0" borderId="64" xfId="0" applyNumberFormat="1" applyFont="1" applyBorder="1" applyAlignment="1">
      <alignment horizontal="center"/>
    </xf>
    <xf numFmtId="49" fontId="31" fillId="0" borderId="75" xfId="0" applyNumberFormat="1" applyFont="1" applyFill="1" applyBorder="1" applyAlignment="1">
      <alignment horizontal="center"/>
    </xf>
    <xf numFmtId="0" fontId="7" fillId="0" borderId="23" xfId="0" applyFont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20" fillId="0" borderId="2" xfId="0" applyFont="1" applyFill="1" applyBorder="1"/>
    <xf numFmtId="0" fontId="20" fillId="0" borderId="3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24" fillId="0" borderId="2" xfId="0" applyFont="1" applyFill="1" applyBorder="1"/>
    <xf numFmtId="0" fontId="24" fillId="0" borderId="2" xfId="0" applyFont="1" applyFill="1" applyBorder="1" applyAlignment="1">
      <alignment horizontal="center"/>
    </xf>
    <xf numFmtId="0" fontId="18" fillId="0" borderId="113" xfId="0" applyFont="1" applyBorder="1" applyAlignment="1">
      <alignment vertical="center"/>
    </xf>
    <xf numFmtId="0" fontId="35" fillId="0" borderId="32" xfId="0" applyFont="1" applyFill="1" applyBorder="1" applyAlignment="1">
      <alignment vertical="top"/>
    </xf>
    <xf numFmtId="0" fontId="21" fillId="0" borderId="2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2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23" fillId="0" borderId="2" xfId="0" applyFont="1" applyFill="1" applyBorder="1"/>
    <xf numFmtId="0" fontId="22" fillId="0" borderId="3" xfId="0" applyFont="1" applyFill="1" applyBorder="1" applyAlignment="1">
      <alignment horizontal="center"/>
    </xf>
    <xf numFmtId="0" fontId="26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7" fillId="0" borderId="67" xfId="0" applyFont="1" applyFill="1" applyBorder="1" applyAlignment="1"/>
    <xf numFmtId="0" fontId="7" fillId="0" borderId="68" xfId="0" applyFont="1" applyFill="1" applyBorder="1" applyAlignment="1"/>
    <xf numFmtId="0" fontId="20" fillId="0" borderId="69" xfId="0" applyFont="1" applyFill="1" applyBorder="1" applyAlignment="1"/>
    <xf numFmtId="0" fontId="20" fillId="0" borderId="70" xfId="0" applyFont="1" applyFill="1" applyBorder="1" applyAlignment="1"/>
    <xf numFmtId="0" fontId="7" fillId="0" borderId="115" xfId="0" applyFont="1" applyFill="1" applyBorder="1" applyAlignment="1"/>
    <xf numFmtId="0" fontId="33" fillId="0" borderId="69" xfId="2" applyFont="1" applyBorder="1" applyAlignment="1" applyProtection="1"/>
    <xf numFmtId="0" fontId="33" fillId="0" borderId="70" xfId="2" applyFont="1" applyBorder="1" applyAlignment="1" applyProtection="1"/>
    <xf numFmtId="0" fontId="33" fillId="0" borderId="15" xfId="2" applyFont="1" applyBorder="1" applyAlignment="1" applyProtection="1"/>
    <xf numFmtId="0" fontId="33" fillId="0" borderId="16" xfId="2" applyFont="1" applyBorder="1" applyAlignment="1" applyProtection="1"/>
    <xf numFmtId="0" fontId="33" fillId="0" borderId="19" xfId="2" applyFont="1" applyBorder="1" applyAlignment="1" applyProtection="1"/>
    <xf numFmtId="0" fontId="33" fillId="0" borderId="20" xfId="2" applyFont="1" applyBorder="1" applyAlignment="1" applyProtection="1"/>
    <xf numFmtId="0" fontId="1" fillId="0" borderId="1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7" fillId="0" borderId="14" xfId="2" applyFont="1" applyBorder="1" applyAlignment="1" applyProtection="1"/>
    <xf numFmtId="0" fontId="7" fillId="0" borderId="114" xfId="2" applyFont="1" applyBorder="1" applyAlignment="1" applyProtection="1"/>
    <xf numFmtId="0" fontId="7" fillId="0" borderId="18" xfId="2" applyFont="1" applyBorder="1" applyAlignment="1" applyProtection="1"/>
    <xf numFmtId="0" fontId="18" fillId="0" borderId="22" xfId="0" applyFont="1" applyBorder="1" applyAlignment="1"/>
    <xf numFmtId="0" fontId="18" fillId="0" borderId="15" xfId="0" applyFont="1" applyBorder="1" applyAlignment="1"/>
    <xf numFmtId="0" fontId="7" fillId="0" borderId="114" xfId="0" applyFont="1" applyFill="1" applyBorder="1" applyAlignment="1"/>
    <xf numFmtId="0" fontId="7" fillId="0" borderId="69" xfId="0" applyFont="1" applyFill="1" applyBorder="1" applyAlignment="1"/>
    <xf numFmtId="0" fontId="7" fillId="0" borderId="70" xfId="0" applyFont="1" applyFill="1" applyBorder="1" applyAlignment="1"/>
    <xf numFmtId="0" fontId="7" fillId="0" borderId="84" xfId="0" applyFont="1" applyBorder="1" applyAlignment="1">
      <alignment horizontal="center" vertical="center"/>
    </xf>
    <xf numFmtId="0" fontId="7" fillId="0" borderId="91" xfId="0" applyFont="1" applyBorder="1" applyAlignment="1">
      <alignment horizontal="left" vertical="center"/>
    </xf>
    <xf numFmtId="0" fontId="7" fillId="0" borderId="89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/>
    </xf>
    <xf numFmtId="0" fontId="12" fillId="0" borderId="95" xfId="0" applyFont="1" applyBorder="1" applyAlignment="1">
      <alignment horizontal="left"/>
    </xf>
    <xf numFmtId="0" fontId="12" fillId="0" borderId="117" xfId="0" applyFont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5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16" xfId="0" applyFont="1" applyFill="1" applyBorder="1" applyAlignment="1"/>
    <xf numFmtId="0" fontId="1" fillId="0" borderId="11" xfId="0" applyFont="1" applyBorder="1" applyAlignment="1">
      <alignment vertical="center"/>
    </xf>
    <xf numFmtId="0" fontId="7" fillId="0" borderId="8" xfId="0" applyFont="1" applyFill="1" applyBorder="1" applyAlignment="1"/>
    <xf numFmtId="0" fontId="1" fillId="0" borderId="2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92" xfId="0" applyFont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0" fontId="33" fillId="0" borderId="24" xfId="2" applyFont="1" applyFill="1" applyBorder="1" applyAlignment="1" applyProtection="1">
      <alignment vertical="center"/>
    </xf>
    <xf numFmtId="0" fontId="33" fillId="0" borderId="56" xfId="0" applyFont="1" applyFill="1" applyBorder="1" applyAlignment="1">
      <alignment horizontal="center"/>
    </xf>
    <xf numFmtId="0" fontId="33" fillId="0" borderId="33" xfId="2" applyFont="1" applyFill="1" applyBorder="1" applyAlignment="1" applyProtection="1">
      <alignment vertical="center"/>
    </xf>
    <xf numFmtId="49" fontId="7" fillId="0" borderId="13" xfId="0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0" borderId="118" xfId="0" applyFont="1" applyFill="1" applyBorder="1" applyAlignment="1"/>
    <xf numFmtId="0" fontId="7" fillId="0" borderId="119" xfId="0" applyFont="1" applyFill="1" applyBorder="1" applyAlignment="1"/>
    <xf numFmtId="0" fontId="7" fillId="0" borderId="120" xfId="0" applyFont="1" applyFill="1" applyBorder="1" applyAlignment="1"/>
    <xf numFmtId="0" fontId="7" fillId="0" borderId="81" xfId="0" applyFont="1" applyFill="1" applyBorder="1" applyAlignment="1"/>
    <xf numFmtId="0" fontId="7" fillId="0" borderId="82" xfId="0" applyFont="1" applyFill="1" applyBorder="1" applyAlignment="1"/>
    <xf numFmtId="49" fontId="7" fillId="0" borderId="1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/>
    </xf>
    <xf numFmtId="0" fontId="36" fillId="0" borderId="28" xfId="2" applyFont="1" applyBorder="1" applyAlignment="1" applyProtection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/>
    <xf numFmtId="0" fontId="8" fillId="0" borderId="13" xfId="0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/>
    </xf>
    <xf numFmtId="0" fontId="33" fillId="0" borderId="30" xfId="2" applyFont="1" applyBorder="1" applyAlignment="1" applyProtection="1">
      <alignment vertical="center"/>
    </xf>
    <xf numFmtId="49" fontId="20" fillId="0" borderId="28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31" fillId="0" borderId="8" xfId="0" applyNumberFormat="1" applyFont="1" applyBorder="1" applyAlignment="1">
      <alignment horizontal="center"/>
    </xf>
    <xf numFmtId="49" fontId="31" fillId="0" borderId="8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49" fontId="30" fillId="0" borderId="19" xfId="0" applyNumberFormat="1" applyFont="1" applyFill="1" applyBorder="1" applyAlignment="1">
      <alignment horizontal="center" vertical="center"/>
    </xf>
    <xf numFmtId="49" fontId="31" fillId="0" borderId="16" xfId="0" applyNumberFormat="1" applyFont="1" applyBorder="1" applyAlignment="1">
      <alignment horizontal="center"/>
    </xf>
    <xf numFmtId="49" fontId="31" fillId="0" borderId="17" xfId="0" applyNumberFormat="1" applyFont="1" applyBorder="1" applyAlignment="1">
      <alignment horizontal="center"/>
    </xf>
    <xf numFmtId="49" fontId="31" fillId="0" borderId="19" xfId="0" applyNumberFormat="1" applyFont="1" applyBorder="1" applyAlignment="1">
      <alignment horizontal="center"/>
    </xf>
    <xf numFmtId="49" fontId="31" fillId="0" borderId="20" xfId="0" applyNumberFormat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_rab00_01" xfId="1"/>
  </cellStyles>
  <dxfs count="4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2" defaultTableStyle="TableStyleMedium9" defaultPivotStyle="PivotStyleLight16">
    <tableStyle name="І курс-style" pivot="0" count="2">
      <tableStyleElement type="firstRowStripe" dxfId="3"/>
      <tableStyleElement type="secondRowStripe" dxfId="2"/>
    </tableStyle>
    <tableStyle name="І курс-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so.nmetau.edu.ua/index.php?page=4&amp;p2=100&amp;id=104464&amp;close=yes" TargetMode="External"/><Relationship Id="rId13" Type="http://schemas.openxmlformats.org/officeDocument/2006/relationships/hyperlink" Target="https://tso.nmetau.edu.ua/index.php?page=4&amp;p2=100&amp;id=104470&amp;close=yes" TargetMode="External"/><Relationship Id="rId18" Type="http://schemas.openxmlformats.org/officeDocument/2006/relationships/hyperlink" Target="https://tso.nmetau.edu.ua/index.php?page=4&amp;p2=100&amp;id=104475&amp;close=yes" TargetMode="External"/><Relationship Id="rId26" Type="http://schemas.openxmlformats.org/officeDocument/2006/relationships/hyperlink" Target="https://tso.nmetau.edu.ua/index.php?page=4&amp;p2=100&amp;id=104230&amp;close=yes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tso.nmetau.edu.ua/index.php?page=4&amp;p2=100&amp;id=104459&amp;close=yes" TargetMode="External"/><Relationship Id="rId21" Type="http://schemas.openxmlformats.org/officeDocument/2006/relationships/hyperlink" Target="https://tso.nmetau.edu.ua/index.php?page=4&amp;p2=100&amp;id=104225&amp;close=yes" TargetMode="External"/><Relationship Id="rId34" Type="http://schemas.openxmlformats.org/officeDocument/2006/relationships/hyperlink" Target="https://tso.nmetau.edu.ua/index.php?page=4&amp;p2=100&amp;id=104551&amp;close=yes" TargetMode="External"/><Relationship Id="rId7" Type="http://schemas.openxmlformats.org/officeDocument/2006/relationships/hyperlink" Target="https://tso.nmetau.edu.ua/index.php?page=4&amp;p2=100&amp;id=104463&amp;close=yes" TargetMode="External"/><Relationship Id="rId12" Type="http://schemas.openxmlformats.org/officeDocument/2006/relationships/hyperlink" Target="https://tso.nmetau.edu.ua/index.php?page=4&amp;p2=100&amp;id=104468&amp;close=yes" TargetMode="External"/><Relationship Id="rId17" Type="http://schemas.openxmlformats.org/officeDocument/2006/relationships/hyperlink" Target="https://tso.nmetau.edu.ua/index.php?page=4&amp;p2=100&amp;id=104474&amp;close=yes" TargetMode="External"/><Relationship Id="rId25" Type="http://schemas.openxmlformats.org/officeDocument/2006/relationships/hyperlink" Target="https://tso.nmetau.edu.ua/index.php?page=4&amp;p2=100&amp;id=104229&amp;close=yes" TargetMode="External"/><Relationship Id="rId33" Type="http://schemas.openxmlformats.org/officeDocument/2006/relationships/hyperlink" Target="https://tso.nmetau.edu.ua/index.php?page=4&amp;p2=100&amp;id=104550&amp;close=yes" TargetMode="External"/><Relationship Id="rId38" Type="http://schemas.openxmlformats.org/officeDocument/2006/relationships/hyperlink" Target="https://tso.nmetau.edu.ua/index.php?page=4&amp;p2=100&amp;id=104223&amp;close=yes" TargetMode="External"/><Relationship Id="rId2" Type="http://schemas.openxmlformats.org/officeDocument/2006/relationships/hyperlink" Target="https://tso.nmetau.edu.ua/index.php?page=4&amp;p2=100&amp;id=104458&amp;close=yes" TargetMode="External"/><Relationship Id="rId16" Type="http://schemas.openxmlformats.org/officeDocument/2006/relationships/hyperlink" Target="https://tso.nmetau.edu.ua/index.php?page=4&amp;p2=100&amp;id=104473&amp;close=yes" TargetMode="External"/><Relationship Id="rId20" Type="http://schemas.openxmlformats.org/officeDocument/2006/relationships/hyperlink" Target="https://tso.nmetau.edu.ua/index.php?page=4&amp;p2=100&amp;id=104224&amp;close=yes" TargetMode="External"/><Relationship Id="rId29" Type="http://schemas.openxmlformats.org/officeDocument/2006/relationships/hyperlink" Target="https://tso.nmetau.edu.ua/index.php?page=4&amp;p2=100&amp;id=104546&amp;close=yes" TargetMode="External"/><Relationship Id="rId1" Type="http://schemas.openxmlformats.org/officeDocument/2006/relationships/hyperlink" Target="https://tso.nmetau.edu.ua/index.php?page=4&amp;p2=100&amp;id=104457&amp;close=yes" TargetMode="External"/><Relationship Id="rId6" Type="http://schemas.openxmlformats.org/officeDocument/2006/relationships/hyperlink" Target="https://tso.nmetau.edu.ua/index.php?page=4&amp;p2=100&amp;id=104462&amp;close=yes" TargetMode="External"/><Relationship Id="rId11" Type="http://schemas.openxmlformats.org/officeDocument/2006/relationships/hyperlink" Target="https://tso.nmetau.edu.ua/index.php?page=4&amp;p2=100&amp;id=104467&amp;close=yes" TargetMode="External"/><Relationship Id="rId24" Type="http://schemas.openxmlformats.org/officeDocument/2006/relationships/hyperlink" Target="https://tso.nmetau.edu.ua/index.php?page=4&amp;p2=100&amp;id=104228&amp;close=yes" TargetMode="External"/><Relationship Id="rId32" Type="http://schemas.openxmlformats.org/officeDocument/2006/relationships/hyperlink" Target="https://tso.nmetau.edu.ua/index.php?page=4&amp;p2=100&amp;id=104549&amp;close=yes" TargetMode="External"/><Relationship Id="rId37" Type="http://schemas.openxmlformats.org/officeDocument/2006/relationships/hyperlink" Target="https://tso.nmetau.edu.ua/index.php?page=4&amp;p2=100&amp;id=104233&amp;close=yes" TargetMode="External"/><Relationship Id="rId5" Type="http://schemas.openxmlformats.org/officeDocument/2006/relationships/hyperlink" Target="https://tso.nmetau.edu.ua/index.php?page=4&amp;p2=100&amp;id=104461&amp;close=yes" TargetMode="External"/><Relationship Id="rId15" Type="http://schemas.openxmlformats.org/officeDocument/2006/relationships/hyperlink" Target="https://tso.nmetau.edu.ua/index.php?page=4&amp;p2=100&amp;id=104471&amp;close=yes" TargetMode="External"/><Relationship Id="rId23" Type="http://schemas.openxmlformats.org/officeDocument/2006/relationships/hyperlink" Target="https://tso.nmetau.edu.ua/index.php?page=4&amp;p2=100&amp;id=104227&amp;close=yes" TargetMode="External"/><Relationship Id="rId28" Type="http://schemas.openxmlformats.org/officeDocument/2006/relationships/hyperlink" Target="https://tso.nmetau.edu.ua/index.php?page=4&amp;p2=100&amp;id=104233&amp;close=yes" TargetMode="External"/><Relationship Id="rId36" Type="http://schemas.openxmlformats.org/officeDocument/2006/relationships/hyperlink" Target="https://tso.nmetau.edu.ua/index.php?page=4&amp;p2=100&amp;id=104233&amp;close=yes" TargetMode="External"/><Relationship Id="rId10" Type="http://schemas.openxmlformats.org/officeDocument/2006/relationships/hyperlink" Target="https://tso.nmetau.edu.ua/index.php?page=4&amp;p2=100&amp;id=104466&amp;close=yes" TargetMode="External"/><Relationship Id="rId19" Type="http://schemas.openxmlformats.org/officeDocument/2006/relationships/hyperlink" Target="https://tso.nmetau.edu.ua/index.php?page=4&amp;p2=100&amp;id=104223&amp;close=yes" TargetMode="External"/><Relationship Id="rId31" Type="http://schemas.openxmlformats.org/officeDocument/2006/relationships/hyperlink" Target="https://tso.nmetau.edu.ua/index.php?page=4&amp;p2=100&amp;id=104548&amp;close=yes" TargetMode="External"/><Relationship Id="rId4" Type="http://schemas.openxmlformats.org/officeDocument/2006/relationships/hyperlink" Target="https://tso.nmetau.edu.ua/index.php?page=4&amp;p2=100&amp;id=104460&amp;close=yes" TargetMode="External"/><Relationship Id="rId9" Type="http://schemas.openxmlformats.org/officeDocument/2006/relationships/hyperlink" Target="https://tso.nmetau.edu.ua/index.php?page=4&amp;p2=100&amp;id=104465&amp;close=yes" TargetMode="External"/><Relationship Id="rId14" Type="http://schemas.openxmlformats.org/officeDocument/2006/relationships/hyperlink" Target="https://tso.nmetau.edu.ua/index.php?page=4&amp;p2=100&amp;id=104469&amp;close=yes" TargetMode="External"/><Relationship Id="rId22" Type="http://schemas.openxmlformats.org/officeDocument/2006/relationships/hyperlink" Target="https://tso.nmetau.edu.ua/index.php?page=4&amp;p2=100&amp;id=104226&amp;close=yes" TargetMode="External"/><Relationship Id="rId27" Type="http://schemas.openxmlformats.org/officeDocument/2006/relationships/hyperlink" Target="https://tso.nmetau.edu.ua/index.php?page=4&amp;p2=100&amp;id=104232&amp;close=yes" TargetMode="External"/><Relationship Id="rId30" Type="http://schemas.openxmlformats.org/officeDocument/2006/relationships/hyperlink" Target="https://tso.nmetau.edu.ua/index.php?page=4&amp;p2=100&amp;id=104547&amp;close=yes" TargetMode="External"/><Relationship Id="rId35" Type="http://schemas.openxmlformats.org/officeDocument/2006/relationships/hyperlink" Target="https://tso.nmetau.edu.ua/index.php?page=4&amp;p2=100&amp;id=104552&amp;close=y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9"/>
  <sheetViews>
    <sheetView tabSelected="1" topLeftCell="A674" zoomScale="130" zoomScaleNormal="130" workbookViewId="0">
      <selection activeCell="H386" sqref="H386"/>
    </sheetView>
  </sheetViews>
  <sheetFormatPr defaultRowHeight="15" x14ac:dyDescent="0.25"/>
  <cols>
    <col min="1" max="1" width="10.7109375" customWidth="1"/>
    <col min="2" max="2" width="5.85546875" customWidth="1"/>
    <col min="3" max="3" width="10.7109375" customWidth="1"/>
    <col min="4" max="4" width="13.7109375" customWidth="1"/>
    <col min="5" max="5" width="10.7109375" customWidth="1"/>
    <col min="6" max="6" width="12.28515625" customWidth="1"/>
    <col min="7" max="10" width="10.7109375" customWidth="1"/>
    <col min="11" max="11" width="11.42578125" customWidth="1"/>
    <col min="12" max="12" width="9.42578125" customWidth="1"/>
    <col min="13" max="13" width="9.5703125" customWidth="1"/>
    <col min="14" max="14" width="6.140625" customWidth="1"/>
  </cols>
  <sheetData>
    <row r="1" spans="2:13" ht="18.75" x14ac:dyDescent="0.3">
      <c r="B1" s="437"/>
      <c r="C1" s="437"/>
      <c r="D1" s="437"/>
      <c r="E1" s="437"/>
      <c r="F1" s="438"/>
      <c r="G1" s="438" t="s">
        <v>28</v>
      </c>
      <c r="H1" s="437"/>
      <c r="I1" s="437"/>
      <c r="J1" s="437"/>
      <c r="K1" s="437"/>
    </row>
    <row r="2" spans="2:13" ht="19.5" thickBot="1" x14ac:dyDescent="0.35">
      <c r="B2" s="9"/>
      <c r="C2" s="9"/>
      <c r="D2" s="9"/>
      <c r="E2" s="9"/>
      <c r="F2" s="16" t="s">
        <v>26</v>
      </c>
      <c r="G2" s="9"/>
      <c r="H2" s="9"/>
      <c r="I2" s="9"/>
      <c r="J2" s="9"/>
      <c r="K2" s="9"/>
      <c r="L2" s="9"/>
      <c r="M2" s="9"/>
    </row>
    <row r="3" spans="2:13" ht="18.75" x14ac:dyDescent="0.3">
      <c r="B3" s="17" t="s">
        <v>0</v>
      </c>
      <c r="C3" s="4"/>
      <c r="D3" s="5"/>
      <c r="E3" s="5"/>
      <c r="F3" s="18" t="s">
        <v>10</v>
      </c>
      <c r="G3" s="5"/>
      <c r="H3" s="5"/>
      <c r="I3" s="5"/>
      <c r="J3" s="43"/>
      <c r="K3" s="47" t="s">
        <v>15</v>
      </c>
      <c r="L3" s="14"/>
      <c r="M3" s="14"/>
    </row>
    <row r="4" spans="2:13" ht="19.5" thickBot="1" x14ac:dyDescent="0.35">
      <c r="B4" s="19" t="s">
        <v>3</v>
      </c>
      <c r="C4" s="44"/>
      <c r="D4" s="45"/>
      <c r="E4" s="45"/>
      <c r="F4" s="45"/>
      <c r="G4" s="45"/>
      <c r="H4" s="45"/>
      <c r="I4" s="45"/>
      <c r="J4" s="46"/>
      <c r="K4" s="48" t="s">
        <v>14</v>
      </c>
      <c r="L4" s="41"/>
      <c r="M4" s="41"/>
    </row>
    <row r="5" spans="2:13" ht="16.5" thickBot="1" x14ac:dyDescent="0.3">
      <c r="B5" s="1020">
        <f>1</f>
        <v>1</v>
      </c>
      <c r="C5" s="1021" t="s">
        <v>36</v>
      </c>
      <c r="D5" s="1022"/>
      <c r="E5" s="1022"/>
      <c r="F5" s="1022"/>
      <c r="G5" s="1022"/>
      <c r="H5" s="1022"/>
      <c r="I5" s="1022"/>
      <c r="J5" s="1023"/>
      <c r="K5" s="1024">
        <f>'ВЗД факультету'!K7+'ВЗД факультету'!K44+'ВЗД факультету'!K84+'ВЗД факультету'!K125+'ВЗД факультету'!K166+'ВЗД факультету'!K201</f>
        <v>106</v>
      </c>
      <c r="L5" s="20"/>
      <c r="M5" s="20"/>
    </row>
    <row r="6" spans="2:13" ht="16.5" thickBot="1" x14ac:dyDescent="0.3">
      <c r="B6" s="1020">
        <f t="shared" ref="B6:B17" si="0">B5+1</f>
        <v>2</v>
      </c>
      <c r="C6" s="1021" t="s">
        <v>49</v>
      </c>
      <c r="D6" s="1025"/>
      <c r="E6" s="1025"/>
      <c r="F6" s="1025"/>
      <c r="G6" s="1025"/>
      <c r="H6" s="1025"/>
      <c r="I6" s="1025"/>
      <c r="J6" s="1026"/>
      <c r="K6" s="1024">
        <f>'ВЗД факультету'!K14+'ВЗД факультету'!K54+'ВЗД факультету'!K88+'ВЗД факультету'!K122+'ВЗД факультету'!K167+'ВЗД факультету'!K208</f>
        <v>88</v>
      </c>
      <c r="L6" s="20"/>
      <c r="M6" s="20"/>
    </row>
    <row r="7" spans="2:13" ht="16.5" thickBot="1" x14ac:dyDescent="0.3">
      <c r="B7" s="1020">
        <f t="shared" si="0"/>
        <v>3</v>
      </c>
      <c r="C7" s="1027" t="s">
        <v>53</v>
      </c>
      <c r="D7" s="1025"/>
      <c r="E7" s="1025"/>
      <c r="F7" s="1025"/>
      <c r="G7" s="1025"/>
      <c r="H7" s="1025"/>
      <c r="I7" s="1025"/>
      <c r="J7" s="1026"/>
      <c r="K7" s="1024">
        <f>'ВЗД факультету'!K15+'ВЗД факультету'!K47+'ВЗД факультету'!K92+'ВЗД факультету'!K124+'ВЗД факультету'!K172+'ВЗД факультету'!K200</f>
        <v>71</v>
      </c>
      <c r="L7" s="20"/>
      <c r="M7" s="20"/>
    </row>
    <row r="8" spans="2:13" ht="16.5" thickBot="1" x14ac:dyDescent="0.3">
      <c r="B8" s="1020">
        <f t="shared" si="0"/>
        <v>4</v>
      </c>
      <c r="C8" s="1021" t="s">
        <v>52</v>
      </c>
      <c r="D8" s="1025"/>
      <c r="E8" s="1025"/>
      <c r="F8" s="1025"/>
      <c r="G8" s="1025"/>
      <c r="H8" s="1025"/>
      <c r="I8" s="1025"/>
      <c r="J8" s="1026"/>
      <c r="K8" s="1024">
        <f>'ВЗД факультету'!K6+'ВЗД факультету'!K45+'ВЗД факультету'!K87+'ВЗД факультету'!K132+'ВЗД факультету'!K171+'ВЗД факультету'!K209</f>
        <v>61</v>
      </c>
      <c r="L8" s="20"/>
      <c r="M8" s="20"/>
    </row>
    <row r="9" spans="2:13" ht="16.5" thickBot="1" x14ac:dyDescent="0.3">
      <c r="B9" s="1020">
        <f t="shared" si="0"/>
        <v>5</v>
      </c>
      <c r="C9" s="1021" t="s">
        <v>40</v>
      </c>
      <c r="D9" s="1022"/>
      <c r="E9" s="1022"/>
      <c r="F9" s="1022"/>
      <c r="G9" s="1022"/>
      <c r="H9" s="1022"/>
      <c r="I9" s="1022"/>
      <c r="J9" s="1023"/>
      <c r="K9" s="1024">
        <f>'ВЗД факультету'!K12+'ВЗД факультету'!K53+'ВЗД факультету'!K83+'ВЗД факультету'!K128+'ВЗД факультету'!K169+'ВЗД факультету'!K205</f>
        <v>55</v>
      </c>
      <c r="L9" s="20"/>
      <c r="M9" s="20"/>
    </row>
    <row r="10" spans="2:13" ht="16.5" thickBot="1" x14ac:dyDescent="0.3">
      <c r="B10" s="1020">
        <f t="shared" si="0"/>
        <v>6</v>
      </c>
      <c r="C10" s="1021" t="s">
        <v>48</v>
      </c>
      <c r="D10" s="1030"/>
      <c r="E10" s="1030"/>
      <c r="F10" s="1030"/>
      <c r="G10" s="1030"/>
      <c r="H10" s="1030"/>
      <c r="I10" s="1030"/>
      <c r="J10" s="1031"/>
      <c r="K10" s="1024">
        <f>'ВЗД факультету'!K5+'ВЗД факультету'!K50+'ВЗД факультету'!K91+'ВЗД факультету'!K131+'ВЗД факультету'!K170+'ВЗД факультету'!K203</f>
        <v>40</v>
      </c>
      <c r="L10" s="20"/>
      <c r="M10" s="20"/>
    </row>
    <row r="11" spans="2:13" ht="16.5" thickBot="1" x14ac:dyDescent="0.3">
      <c r="B11" s="1020">
        <f t="shared" si="0"/>
        <v>7</v>
      </c>
      <c r="C11" s="1027" t="s">
        <v>55</v>
      </c>
      <c r="D11" s="1025"/>
      <c r="E11" s="1025"/>
      <c r="F11" s="1025"/>
      <c r="G11" s="1025"/>
      <c r="H11" s="1025"/>
      <c r="I11" s="1025"/>
      <c r="J11" s="1026"/>
      <c r="K11" s="1024">
        <f>'ВЗД факультету'!K16+'ВЗД факультету'!K55+'ВЗД факультету'!K94+'ВЗД факультету'!K134+'ВЗД факультету'!K161+'ВЗД факультету'!K211</f>
        <v>32</v>
      </c>
      <c r="L11" s="20"/>
      <c r="M11" s="20"/>
    </row>
    <row r="12" spans="2:13" ht="19.5" thickBot="1" x14ac:dyDescent="0.35">
      <c r="B12" s="1020">
        <f t="shared" si="0"/>
        <v>8</v>
      </c>
      <c r="C12" s="1021" t="s">
        <v>44</v>
      </c>
      <c r="D12" s="1029"/>
      <c r="E12" s="1029"/>
      <c r="F12" s="1029"/>
      <c r="G12" s="1029"/>
      <c r="H12" s="1029"/>
      <c r="I12" s="1029"/>
      <c r="J12" s="1023"/>
      <c r="K12" s="1024">
        <f>'ВЗД факультету'!K8+'ВЗД факультету'!K49+'ВЗД факультету'!K86+'ВЗД факультету'!K129+'ВЗД факультету'!K163+'ВЗД факультету'!K206</f>
        <v>34</v>
      </c>
      <c r="L12" s="20"/>
      <c r="M12" s="20"/>
    </row>
    <row r="13" spans="2:13" ht="16.5" thickBot="1" x14ac:dyDescent="0.3">
      <c r="B13" s="1020">
        <f t="shared" si="0"/>
        <v>9</v>
      </c>
      <c r="C13" s="1021" t="s">
        <v>46</v>
      </c>
      <c r="D13" s="1030"/>
      <c r="E13" s="1030"/>
      <c r="F13" s="1030"/>
      <c r="G13" s="1030"/>
      <c r="H13" s="1030"/>
      <c r="I13" s="1030"/>
      <c r="J13" s="1031"/>
      <c r="K13" s="1024">
        <f>'ВЗД факультету'!K13+'ВЗД факультету'!K51+'ВЗД факультету'!K90+'ВЗД факультету'!K130+'ВЗД факультету'!K162+'ВЗД факультету'!K207</f>
        <v>30</v>
      </c>
      <c r="L13" s="20"/>
      <c r="M13" s="20"/>
    </row>
    <row r="14" spans="2:13" ht="16.5" thickBot="1" x14ac:dyDescent="0.3">
      <c r="B14" s="1020">
        <f t="shared" si="0"/>
        <v>10</v>
      </c>
      <c r="C14" s="1033" t="s">
        <v>37</v>
      </c>
      <c r="D14" s="1022"/>
      <c r="E14" s="1022"/>
      <c r="F14" s="1022"/>
      <c r="G14" s="1022"/>
      <c r="H14" s="1022"/>
      <c r="I14" s="1022"/>
      <c r="J14" s="1023"/>
      <c r="K14" s="1032">
        <f>'ВЗД факультету'!K9+'ВЗД факультету'!K48+'ВЗД факультету'!K89+'ВЗД факультету'!K126+'ВЗД факультету'!K164+'ВЗД факультету'!K202</f>
        <v>28</v>
      </c>
      <c r="L14" s="20"/>
      <c r="M14" s="20"/>
    </row>
    <row r="15" spans="2:13" ht="16.5" thickBot="1" x14ac:dyDescent="0.3">
      <c r="B15" s="1020">
        <f t="shared" si="0"/>
        <v>11</v>
      </c>
      <c r="C15" s="1027" t="s">
        <v>54</v>
      </c>
      <c r="D15" s="1025"/>
      <c r="E15" s="1025"/>
      <c r="F15" s="1025"/>
      <c r="G15" s="1025"/>
      <c r="H15" s="1025"/>
      <c r="I15" s="1025"/>
      <c r="J15" s="1026"/>
      <c r="K15" s="1032">
        <f>'ВЗД факультету'!K10+'ВЗД факультету'!K46+'ВЗД факультету'!K93+'ВЗД факультету'!K133+'ВЗД факультету'!K165+'ВЗД факультету'!K210</f>
        <v>26</v>
      </c>
      <c r="L15" s="20"/>
      <c r="M15" s="20"/>
    </row>
    <row r="16" spans="2:13" ht="16.5" thickBot="1" x14ac:dyDescent="0.3">
      <c r="B16" s="1020">
        <f t="shared" si="0"/>
        <v>12</v>
      </c>
      <c r="C16" s="1027" t="s">
        <v>334</v>
      </c>
      <c r="D16" s="1025"/>
      <c r="E16" s="1025"/>
      <c r="F16" s="1025"/>
      <c r="G16" s="1025"/>
      <c r="H16" s="1025"/>
      <c r="I16" s="1025"/>
      <c r="J16" s="1026"/>
      <c r="K16" s="1024">
        <f>'ВЗД факультету'!K17+'ВЗД факультету'!K56+'ВЗД факультету'!K95+'ВЗД факультету'!K123+'ВЗД факультету'!K173+'ВЗД факультету'!K212</f>
        <v>24</v>
      </c>
      <c r="L16" s="20"/>
      <c r="M16" s="20"/>
    </row>
    <row r="17" spans="2:13" ht="16.5" thickBot="1" x14ac:dyDescent="0.3">
      <c r="B17" s="1020">
        <f t="shared" si="0"/>
        <v>13</v>
      </c>
      <c r="C17" s="1033" t="s">
        <v>39</v>
      </c>
      <c r="D17" s="1022"/>
      <c r="E17" s="1022"/>
      <c r="F17" s="1022"/>
      <c r="G17" s="1022"/>
      <c r="H17" s="1022"/>
      <c r="I17" s="1022"/>
      <c r="J17" s="1023"/>
      <c r="K17" s="1024">
        <f>'ВЗД факультету'!K11+'ВЗД факультету'!K52+'ВЗД факультету'!K85+'ВЗД факультету'!K127+'ВЗД факультету'!K168+'ВЗД факультету'!K204</f>
        <v>20</v>
      </c>
      <c r="L17" s="20"/>
      <c r="M17" s="20"/>
    </row>
    <row r="18" spans="2:13" ht="15.75" x14ac:dyDescent="0.25">
      <c r="B18" s="60"/>
      <c r="C18" s="42"/>
      <c r="D18" s="42"/>
      <c r="E18" s="42"/>
      <c r="F18" s="42"/>
      <c r="G18" s="42"/>
      <c r="H18" s="42"/>
      <c r="I18" s="42"/>
      <c r="J18" s="60"/>
      <c r="K18" s="42">
        <f>SUM(K5:K17)</f>
        <v>615</v>
      </c>
      <c r="L18" s="21"/>
      <c r="M18" s="21"/>
    </row>
    <row r="19" spans="2:13" ht="19.5" thickBot="1" x14ac:dyDescent="0.35">
      <c r="B19" s="9"/>
      <c r="C19" s="9"/>
      <c r="D19" s="9"/>
      <c r="E19" s="9"/>
      <c r="F19" s="16" t="s">
        <v>27</v>
      </c>
      <c r="G19" s="9"/>
      <c r="H19" s="9"/>
      <c r="I19" s="9"/>
      <c r="J19" s="9"/>
      <c r="K19" s="9"/>
      <c r="L19" s="9"/>
      <c r="M19" s="9"/>
    </row>
    <row r="20" spans="2:13" ht="18.75" x14ac:dyDescent="0.3">
      <c r="B20" s="17" t="s">
        <v>0</v>
      </c>
      <c r="C20" s="4"/>
      <c r="D20" s="5"/>
      <c r="E20" s="5"/>
      <c r="F20" s="18" t="s">
        <v>10</v>
      </c>
      <c r="G20" s="5"/>
      <c r="H20" s="5"/>
      <c r="I20" s="5"/>
      <c r="J20" s="43"/>
      <c r="K20" s="47" t="s">
        <v>15</v>
      </c>
      <c r="L20" s="14"/>
      <c r="M20" s="14"/>
    </row>
    <row r="21" spans="2:13" ht="19.5" thickBot="1" x14ac:dyDescent="0.35">
      <c r="B21" s="442" t="s">
        <v>3</v>
      </c>
      <c r="C21" s="44"/>
      <c r="D21" s="45"/>
      <c r="E21" s="45"/>
      <c r="F21" s="45"/>
      <c r="G21" s="45"/>
      <c r="H21" s="45"/>
      <c r="I21" s="45"/>
      <c r="J21" s="46"/>
      <c r="K21" s="48" t="s">
        <v>14</v>
      </c>
      <c r="L21" s="41"/>
      <c r="M21" s="41"/>
    </row>
    <row r="22" spans="2:13" ht="19.5" thickBot="1" x14ac:dyDescent="0.35">
      <c r="B22" s="1024">
        <f>1</f>
        <v>1</v>
      </c>
      <c r="C22" s="1021" t="s">
        <v>45</v>
      </c>
      <c r="D22" s="1034"/>
      <c r="E22" s="1034"/>
      <c r="F22" s="1034"/>
      <c r="G22" s="1034"/>
      <c r="H22" s="1034"/>
      <c r="I22" s="1034"/>
      <c r="J22" s="1035"/>
      <c r="K22" s="1024">
        <f>'ВЗД факультету'!K28+'ВЗД факультету'!K69+'ВЗД факультету'!K101+'ВЗД факультету'!K148+'ВЗД факультету'!K188+'ВЗД факультету'!K224</f>
        <v>84</v>
      </c>
      <c r="L22" s="20"/>
      <c r="M22" s="20"/>
    </row>
    <row r="23" spans="2:13" ht="19.5" thickBot="1" x14ac:dyDescent="0.35">
      <c r="B23" s="1024">
        <f t="shared" ref="B23:B34" si="1">B22+1</f>
        <v>2</v>
      </c>
      <c r="C23" s="1021" t="s">
        <v>43</v>
      </c>
      <c r="D23" s="1034"/>
      <c r="E23" s="1034"/>
      <c r="F23" s="1034"/>
      <c r="G23" s="1034"/>
      <c r="H23" s="1034"/>
      <c r="I23" s="1034"/>
      <c r="J23" s="1035"/>
      <c r="K23" s="1024">
        <f>'ВЗД факультету'!K27+'ВЗД факультету'!K62+'ВЗД факультету'!K108+'ВЗД факультету'!K147+'ВЗД факультету'!K185+'ВЗД факультету'!K218</f>
        <v>58</v>
      </c>
      <c r="L23" s="20"/>
      <c r="M23" s="20"/>
    </row>
    <row r="24" spans="2:13" ht="19.5" thickBot="1" x14ac:dyDescent="0.35">
      <c r="B24" s="1024">
        <f t="shared" si="1"/>
        <v>3</v>
      </c>
      <c r="C24" s="1021" t="s">
        <v>159</v>
      </c>
      <c r="D24" s="1036"/>
      <c r="E24" s="1036"/>
      <c r="F24" s="1036"/>
      <c r="G24" s="1036"/>
      <c r="H24" s="1036"/>
      <c r="I24" s="1036"/>
      <c r="J24" s="1037"/>
      <c r="K24" s="1024">
        <f>'ВЗД факультету'!K32+'ВЗД факультету'!K72+'ВЗД факультету'!K104+'ВЗД факультету'!K150+'ВЗД факультету'!K179+'ВЗД факультету'!K220</f>
        <v>56</v>
      </c>
      <c r="L24" s="20"/>
      <c r="M24" s="20"/>
    </row>
    <row r="25" spans="2:13" ht="19.5" thickBot="1" x14ac:dyDescent="0.35">
      <c r="B25" s="1024">
        <f t="shared" si="1"/>
        <v>4</v>
      </c>
      <c r="C25" s="1021" t="s">
        <v>42</v>
      </c>
      <c r="D25" s="1034"/>
      <c r="E25" s="1034"/>
      <c r="F25" s="1034"/>
      <c r="G25" s="1034"/>
      <c r="H25" s="1034"/>
      <c r="I25" s="1034"/>
      <c r="J25" s="1035"/>
      <c r="K25" s="1024">
        <f>'ВЗД факультету'!K23+'ВЗД факультету'!K65+'ВЗД факультету'!K107+'ВЗД факультету'!K146+'ВЗД факультету'!K187+'ВЗД факультету'!K219</f>
        <v>54</v>
      </c>
      <c r="L25" s="20"/>
      <c r="M25" s="20"/>
    </row>
    <row r="26" spans="2:13" ht="19.5" thickBot="1" x14ac:dyDescent="0.35">
      <c r="B26" s="1024">
        <f t="shared" si="1"/>
        <v>5</v>
      </c>
      <c r="C26" s="1021" t="s">
        <v>51</v>
      </c>
      <c r="D26" s="1038"/>
      <c r="E26" s="1038"/>
      <c r="F26" s="1038"/>
      <c r="G26" s="1038"/>
      <c r="H26" s="1038"/>
      <c r="I26" s="1038"/>
      <c r="J26" s="1039"/>
      <c r="K26" s="1024">
        <f>'ВЗД факультету'!K31+'ВЗД факультету'!K71+'ВЗД факультету'!K111+'ВЗД факультету'!K140+'ВЗД факультету'!K189+'ВЗД факультету'!K227</f>
        <v>50</v>
      </c>
      <c r="L26" s="20"/>
      <c r="M26" s="20"/>
    </row>
    <row r="27" spans="2:13" ht="19.5" thickBot="1" x14ac:dyDescent="0.35">
      <c r="B27" s="1024">
        <f t="shared" si="1"/>
        <v>6</v>
      </c>
      <c r="C27" s="1021" t="s">
        <v>38</v>
      </c>
      <c r="D27" s="1029"/>
      <c r="E27" s="1029"/>
      <c r="F27" s="1029"/>
      <c r="G27" s="1029"/>
      <c r="H27" s="1029"/>
      <c r="I27" s="1029"/>
      <c r="J27" s="1023"/>
      <c r="K27" s="1024">
        <f>'ВЗД факультету'!K25+'ВЗД факультету'!K63+'ВЗД факультету'!K106+'ВЗД факультету'!K144+'ВЗД факультету'!K182+'ВЗД факультету'!K222</f>
        <v>43</v>
      </c>
      <c r="L27" s="20"/>
      <c r="M27" s="20"/>
    </row>
    <row r="28" spans="2:13" ht="19.5" thickBot="1" x14ac:dyDescent="0.35">
      <c r="B28" s="1024">
        <f t="shared" si="1"/>
        <v>7</v>
      </c>
      <c r="C28" s="1021" t="s">
        <v>50</v>
      </c>
      <c r="D28" s="1038"/>
      <c r="E28" s="1038"/>
      <c r="F28" s="1038"/>
      <c r="G28" s="1038"/>
      <c r="H28" s="1038"/>
      <c r="I28" s="1038"/>
      <c r="J28" s="1039"/>
      <c r="K28" s="1024">
        <f>'ВЗД факультету'!K30+'ВЗД факультету'!K70+'ВЗД факультету'!K110+'ВЗД факультету'!K141+'ВЗД факультету'!K184+'ВЗД факультету'!K226</f>
        <v>38</v>
      </c>
      <c r="L28" s="20"/>
      <c r="M28" s="20"/>
    </row>
    <row r="29" spans="2:13" ht="19.5" thickBot="1" x14ac:dyDescent="0.35">
      <c r="B29" s="1024">
        <f t="shared" si="1"/>
        <v>8</v>
      </c>
      <c r="C29" s="1021" t="s">
        <v>47</v>
      </c>
      <c r="D29" s="1034"/>
      <c r="E29" s="1034"/>
      <c r="F29" s="1034"/>
      <c r="G29" s="1034"/>
      <c r="H29" s="1034"/>
      <c r="I29" s="1034"/>
      <c r="J29" s="1035"/>
      <c r="K29" s="1024">
        <f>'ВЗД факультету'!K29+'ВЗД факультету'!K67+'ВЗД факультету'!K109+'ВЗД факультету'!K149+'ВЗД факультету'!K180+'ВЗД факультету'!K225</f>
        <v>34</v>
      </c>
      <c r="L29" s="20"/>
      <c r="M29" s="20"/>
    </row>
    <row r="30" spans="2:13" ht="19.5" thickBot="1" x14ac:dyDescent="0.35">
      <c r="B30" s="1024">
        <f t="shared" si="1"/>
        <v>9</v>
      </c>
      <c r="C30" s="1021" t="s">
        <v>41</v>
      </c>
      <c r="D30" s="1034"/>
      <c r="E30" s="1034"/>
      <c r="F30" s="1034"/>
      <c r="G30" s="1034"/>
      <c r="H30" s="1034"/>
      <c r="I30" s="1034"/>
      <c r="J30" s="1035"/>
      <c r="K30" s="1024">
        <f>'ВЗД факультету'!K26+'ВЗД факультету'!K66+'ВЗД факультету'!K102+'ВЗД факультету'!K145+'ВЗД факультету'!K186+'ВЗД факультету'!K223</f>
        <v>30</v>
      </c>
      <c r="L30" s="20"/>
      <c r="M30" s="20"/>
    </row>
    <row r="31" spans="2:13" ht="19.5" thickBot="1" x14ac:dyDescent="0.35">
      <c r="B31" s="1024">
        <f t="shared" si="1"/>
        <v>10</v>
      </c>
      <c r="C31" s="1033" t="s">
        <v>35</v>
      </c>
      <c r="D31" s="1034"/>
      <c r="E31" s="1034"/>
      <c r="F31" s="1034"/>
      <c r="G31" s="1034"/>
      <c r="H31" s="1034"/>
      <c r="I31" s="1034"/>
      <c r="J31" s="1035"/>
      <c r="K31" s="1024">
        <f>'ВЗД факультету'!K24+'ВЗД факультету'!K64+'ВЗД факультету'!K105+'ВЗД факультету'!K143+'ВЗД факультету'!K183+'ВЗД факультету'!K221</f>
        <v>26</v>
      </c>
      <c r="L31" s="20"/>
      <c r="M31" s="20"/>
    </row>
    <row r="32" spans="2:13" ht="19.5" thickBot="1" x14ac:dyDescent="0.35">
      <c r="B32" s="1024">
        <f t="shared" si="1"/>
        <v>11</v>
      </c>
      <c r="C32" s="1021" t="s">
        <v>480</v>
      </c>
      <c r="D32" s="1038"/>
      <c r="E32" s="1038"/>
      <c r="F32" s="1038"/>
      <c r="G32" s="1038"/>
      <c r="H32" s="1038"/>
      <c r="I32" s="1038"/>
      <c r="J32" s="1039"/>
      <c r="K32" s="1024">
        <f>'ВЗД факультету'!K34+'ВЗД факультету'!K73+'ВЗД факультету'!K113+'ВЗД факультету'!K142+'ВЗД факультету'!K190+'ВЗД факультету'!K229</f>
        <v>24</v>
      </c>
      <c r="L32" s="20"/>
      <c r="M32" s="20"/>
    </row>
    <row r="33" spans="2:14" ht="19.5" thickBot="1" x14ac:dyDescent="0.35">
      <c r="B33" s="1024">
        <f t="shared" si="1"/>
        <v>12</v>
      </c>
      <c r="C33" s="1021" t="s">
        <v>57</v>
      </c>
      <c r="D33" s="1038"/>
      <c r="E33" s="1038"/>
      <c r="F33" s="1038"/>
      <c r="G33" s="1038"/>
      <c r="H33" s="1038"/>
      <c r="I33" s="1038"/>
      <c r="J33" s="1039"/>
      <c r="K33" s="1024">
        <f>'ВЗД факультету'!K35+'ВЗД факультету'!K74+'ВЗД факультету'!K103+'ВЗД факультету'!K152+'ВЗД факультету'!K191+'ВЗД факультету'!K230</f>
        <v>23</v>
      </c>
      <c r="L33" s="20"/>
      <c r="M33" s="20"/>
    </row>
    <row r="34" spans="2:14" ht="19.5" thickBot="1" x14ac:dyDescent="0.35">
      <c r="B34" s="1024">
        <f t="shared" si="1"/>
        <v>13</v>
      </c>
      <c r="C34" s="1021" t="s">
        <v>56</v>
      </c>
      <c r="D34" s="1036"/>
      <c r="E34" s="1036"/>
      <c r="F34" s="1036"/>
      <c r="G34" s="1036"/>
      <c r="H34" s="1036"/>
      <c r="I34" s="1036"/>
      <c r="J34" s="1037"/>
      <c r="K34" s="1032">
        <f>'ВЗД факультету'!K33+'ВЗД факультету'!K68+'ВЗД факультету'!K112+'ВЗД факультету'!K151+'ВЗД факультету'!K181+'ВЗД факультету'!K228</f>
        <v>20</v>
      </c>
      <c r="L34" s="20"/>
      <c r="M34" s="20"/>
    </row>
    <row r="35" spans="2:14" ht="18.75" x14ac:dyDescent="0.3">
      <c r="B35" s="20"/>
      <c r="C35" s="51"/>
      <c r="D35" s="10"/>
      <c r="E35" s="10"/>
      <c r="F35" s="10"/>
      <c r="G35" s="10"/>
      <c r="H35" s="10"/>
      <c r="I35" s="10"/>
      <c r="J35" s="20"/>
      <c r="K35" s="42">
        <f>SUM(K22:K34)</f>
        <v>540</v>
      </c>
      <c r="L35" s="21"/>
      <c r="M35" s="21"/>
    </row>
    <row r="36" spans="2:14" ht="19.5" thickBot="1" x14ac:dyDescent="0.35">
      <c r="B36" s="20"/>
      <c r="C36" s="22"/>
      <c r="D36" s="10"/>
      <c r="E36" s="10"/>
      <c r="F36" s="10"/>
      <c r="G36" s="10"/>
      <c r="H36" s="10"/>
      <c r="I36" s="10"/>
      <c r="J36" s="20"/>
      <c r="K36" s="21"/>
      <c r="L36" s="21"/>
      <c r="M36" s="21"/>
    </row>
    <row r="37" spans="2:14" ht="19.5" thickBot="1" x14ac:dyDescent="0.35">
      <c r="B37" s="23"/>
      <c r="C37" s="24"/>
      <c r="D37" s="38"/>
      <c r="E37" s="1" t="s">
        <v>34</v>
      </c>
      <c r="F37" s="25"/>
      <c r="G37" s="38"/>
      <c r="H37" s="25"/>
      <c r="I37" s="25"/>
      <c r="J37" s="2"/>
      <c r="K37" s="2"/>
      <c r="L37" s="26"/>
      <c r="M37" s="27"/>
    </row>
    <row r="38" spans="2:14" ht="19.5" thickBot="1" x14ac:dyDescent="0.35">
      <c r="B38" s="3" t="s">
        <v>0</v>
      </c>
      <c r="C38" s="6"/>
      <c r="D38" s="7" t="s">
        <v>6</v>
      </c>
      <c r="E38" s="28"/>
      <c r="F38" s="29" t="s">
        <v>1</v>
      </c>
      <c r="G38" s="30"/>
      <c r="H38" s="31" t="s">
        <v>2</v>
      </c>
      <c r="I38" s="31"/>
      <c r="J38" s="32"/>
      <c r="K38" s="6"/>
      <c r="L38" s="7" t="s">
        <v>25</v>
      </c>
      <c r="M38" s="28"/>
    </row>
    <row r="39" spans="2:14" ht="19.5" thickBot="1" x14ac:dyDescent="0.35">
      <c r="B39" s="12" t="s">
        <v>3</v>
      </c>
      <c r="C39" s="11" t="s">
        <v>7</v>
      </c>
      <c r="D39" s="11" t="s">
        <v>8</v>
      </c>
      <c r="E39" s="8" t="s">
        <v>9</v>
      </c>
      <c r="F39" s="33" t="s">
        <v>4</v>
      </c>
      <c r="G39" s="37"/>
      <c r="H39" s="34"/>
      <c r="I39" s="35"/>
      <c r="J39" s="36"/>
      <c r="K39" s="11" t="s">
        <v>7</v>
      </c>
      <c r="L39" s="11" t="s">
        <v>8</v>
      </c>
      <c r="M39" s="8" t="s">
        <v>9</v>
      </c>
    </row>
    <row r="40" spans="2:14" ht="16.5" x14ac:dyDescent="0.25">
      <c r="B40" s="492">
        <f>1</f>
        <v>1</v>
      </c>
      <c r="C40" s="552" t="s">
        <v>84</v>
      </c>
      <c r="D40" s="553"/>
      <c r="E40" s="553"/>
      <c r="F40" s="381" t="s">
        <v>547</v>
      </c>
      <c r="G40" s="556" t="s">
        <v>488</v>
      </c>
      <c r="H40" s="106"/>
      <c r="I40" s="382"/>
      <c r="J40" s="162"/>
      <c r="K40" s="552" t="s">
        <v>197</v>
      </c>
      <c r="L40" s="554"/>
      <c r="M40" s="554"/>
      <c r="N40" s="39">
        <f>1</f>
        <v>1</v>
      </c>
    </row>
    <row r="41" spans="2:14" ht="16.5" x14ac:dyDescent="0.25">
      <c r="B41" s="119">
        <f>B40+1</f>
        <v>2</v>
      </c>
      <c r="C41" s="547" t="s">
        <v>84</v>
      </c>
      <c r="D41" s="550"/>
      <c r="E41" s="550"/>
      <c r="F41" s="392" t="s">
        <v>547</v>
      </c>
      <c r="G41" s="1028" t="s">
        <v>588</v>
      </c>
      <c r="H41" s="234"/>
      <c r="I41" s="179"/>
      <c r="J41" s="180"/>
      <c r="K41" s="547" t="s">
        <v>197</v>
      </c>
      <c r="L41" s="551"/>
      <c r="M41" s="551"/>
      <c r="N41" s="20">
        <f>N40+1</f>
        <v>2</v>
      </c>
    </row>
    <row r="42" spans="2:14" ht="16.5" x14ac:dyDescent="0.25">
      <c r="B42" s="120">
        <f t="shared" ref="B42:B54" si="2">B41+1</f>
        <v>3</v>
      </c>
      <c r="C42" s="547" t="s">
        <v>84</v>
      </c>
      <c r="D42" s="548"/>
      <c r="E42" s="548"/>
      <c r="F42" s="392" t="s">
        <v>547</v>
      </c>
      <c r="G42" s="557" t="s">
        <v>489</v>
      </c>
      <c r="H42" s="234"/>
      <c r="I42" s="179"/>
      <c r="J42" s="180"/>
      <c r="K42" s="547" t="s">
        <v>197</v>
      </c>
      <c r="L42" s="549"/>
      <c r="M42" s="549"/>
      <c r="N42" s="20">
        <f t="shared" ref="N42:N53" si="3">N41+1</f>
        <v>3</v>
      </c>
    </row>
    <row r="43" spans="2:14" ht="16.5" x14ac:dyDescent="0.25">
      <c r="B43" s="119">
        <f t="shared" si="2"/>
        <v>4</v>
      </c>
      <c r="C43" s="493" t="s">
        <v>84</v>
      </c>
      <c r="D43" s="494"/>
      <c r="E43" s="494"/>
      <c r="F43" s="523" t="s">
        <v>547</v>
      </c>
      <c r="G43" s="558" t="s">
        <v>490</v>
      </c>
      <c r="H43" s="54"/>
      <c r="I43" s="481"/>
      <c r="J43" s="197"/>
      <c r="K43" s="493" t="s">
        <v>197</v>
      </c>
      <c r="L43" s="495"/>
      <c r="M43" s="495"/>
      <c r="N43" s="20">
        <f t="shared" si="3"/>
        <v>4</v>
      </c>
    </row>
    <row r="44" spans="2:14" ht="16.5" x14ac:dyDescent="0.25">
      <c r="B44" s="120">
        <f t="shared" si="2"/>
        <v>5</v>
      </c>
      <c r="C44" s="489" t="s">
        <v>84</v>
      </c>
      <c r="D44" s="490"/>
      <c r="E44" s="490"/>
      <c r="F44" s="523" t="s">
        <v>547</v>
      </c>
      <c r="G44" s="559" t="s">
        <v>491</v>
      </c>
      <c r="H44" s="97"/>
      <c r="I44" s="479"/>
      <c r="J44" s="166"/>
      <c r="K44" s="489" t="s">
        <v>197</v>
      </c>
      <c r="L44" s="491"/>
      <c r="M44" s="491"/>
      <c r="N44" s="20">
        <f t="shared" si="3"/>
        <v>5</v>
      </c>
    </row>
    <row r="45" spans="2:14" ht="16.5" x14ac:dyDescent="0.25">
      <c r="B45" s="119">
        <f t="shared" si="2"/>
        <v>6</v>
      </c>
      <c r="C45" s="493" t="s">
        <v>84</v>
      </c>
      <c r="D45" s="494"/>
      <c r="E45" s="494"/>
      <c r="F45" s="523" t="s">
        <v>547</v>
      </c>
      <c r="G45" s="558" t="s">
        <v>492</v>
      </c>
      <c r="H45" s="54"/>
      <c r="I45" s="481"/>
      <c r="J45" s="482"/>
      <c r="K45" s="493" t="s">
        <v>197</v>
      </c>
      <c r="L45" s="495"/>
      <c r="M45" s="495"/>
      <c r="N45" s="20">
        <f t="shared" si="3"/>
        <v>6</v>
      </c>
    </row>
    <row r="46" spans="2:14" ht="16.5" x14ac:dyDescent="0.25">
      <c r="B46" s="119">
        <f t="shared" si="2"/>
        <v>7</v>
      </c>
      <c r="C46" s="489" t="s">
        <v>84</v>
      </c>
      <c r="D46" s="490"/>
      <c r="E46" s="490"/>
      <c r="F46" s="523" t="s">
        <v>547</v>
      </c>
      <c r="G46" s="559" t="s">
        <v>493</v>
      </c>
      <c r="H46" s="97"/>
      <c r="I46" s="479"/>
      <c r="J46" s="480"/>
      <c r="K46" s="489" t="s">
        <v>197</v>
      </c>
      <c r="L46" s="491"/>
      <c r="M46" s="491"/>
      <c r="N46" s="20">
        <f t="shared" si="3"/>
        <v>7</v>
      </c>
    </row>
    <row r="47" spans="2:14" ht="16.5" x14ac:dyDescent="0.25">
      <c r="B47" s="120">
        <f t="shared" si="2"/>
        <v>8</v>
      </c>
      <c r="C47" s="489" t="s">
        <v>84</v>
      </c>
      <c r="D47" s="490"/>
      <c r="E47" s="490"/>
      <c r="F47" s="523" t="s">
        <v>547</v>
      </c>
      <c r="G47" s="560" t="s">
        <v>494</v>
      </c>
      <c r="H47" s="97"/>
      <c r="I47" s="479"/>
      <c r="J47" s="166"/>
      <c r="K47" s="489" t="s">
        <v>197</v>
      </c>
      <c r="L47" s="491"/>
      <c r="M47" s="491"/>
      <c r="N47" s="20">
        <f t="shared" si="3"/>
        <v>8</v>
      </c>
    </row>
    <row r="48" spans="2:14" ht="16.5" x14ac:dyDescent="0.25">
      <c r="B48" s="119">
        <f t="shared" si="2"/>
        <v>9</v>
      </c>
      <c r="C48" s="493" t="s">
        <v>84</v>
      </c>
      <c r="D48" s="494"/>
      <c r="E48" s="494"/>
      <c r="F48" s="523" t="s">
        <v>547</v>
      </c>
      <c r="G48" s="558" t="s">
        <v>495</v>
      </c>
      <c r="H48" s="54"/>
      <c r="I48" s="481"/>
      <c r="J48" s="197"/>
      <c r="K48" s="493" t="s">
        <v>197</v>
      </c>
      <c r="L48" s="495"/>
      <c r="M48" s="495"/>
      <c r="N48" s="20">
        <f t="shared" si="3"/>
        <v>9</v>
      </c>
    </row>
    <row r="49" spans="2:14" ht="16.5" x14ac:dyDescent="0.25">
      <c r="B49" s="120">
        <f t="shared" si="2"/>
        <v>10</v>
      </c>
      <c r="C49" s="489" t="s">
        <v>84</v>
      </c>
      <c r="D49" s="490"/>
      <c r="E49" s="490"/>
      <c r="F49" s="523" t="s">
        <v>547</v>
      </c>
      <c r="G49" s="559" t="s">
        <v>496</v>
      </c>
      <c r="H49" s="97"/>
      <c r="I49" s="479"/>
      <c r="J49" s="166"/>
      <c r="K49" s="489" t="s">
        <v>197</v>
      </c>
      <c r="L49" s="491"/>
      <c r="M49" s="491"/>
      <c r="N49" s="20">
        <f t="shared" si="3"/>
        <v>10</v>
      </c>
    </row>
    <row r="50" spans="2:14" ht="16.5" x14ac:dyDescent="0.25">
      <c r="B50" s="119">
        <f t="shared" si="2"/>
        <v>11</v>
      </c>
      <c r="C50" s="493" t="s">
        <v>84</v>
      </c>
      <c r="D50" s="494"/>
      <c r="E50" s="494"/>
      <c r="F50" s="523" t="s">
        <v>547</v>
      </c>
      <c r="G50" s="558" t="s">
        <v>497</v>
      </c>
      <c r="H50" s="54"/>
      <c r="I50" s="481"/>
      <c r="J50" s="197"/>
      <c r="K50" s="493" t="s">
        <v>197</v>
      </c>
      <c r="L50" s="495"/>
      <c r="M50" s="495"/>
      <c r="N50" s="20">
        <f t="shared" si="3"/>
        <v>11</v>
      </c>
    </row>
    <row r="51" spans="2:14" ht="16.5" x14ac:dyDescent="0.25">
      <c r="B51" s="120">
        <f t="shared" si="2"/>
        <v>12</v>
      </c>
      <c r="C51" s="489" t="s">
        <v>84</v>
      </c>
      <c r="D51" s="490"/>
      <c r="E51" s="490"/>
      <c r="F51" s="523" t="s">
        <v>547</v>
      </c>
      <c r="G51" s="559" t="s">
        <v>498</v>
      </c>
      <c r="H51" s="97"/>
      <c r="I51" s="479"/>
      <c r="J51" s="166"/>
      <c r="K51" s="489" t="s">
        <v>197</v>
      </c>
      <c r="L51" s="491"/>
      <c r="M51" s="491"/>
      <c r="N51" s="20">
        <f t="shared" si="3"/>
        <v>12</v>
      </c>
    </row>
    <row r="52" spans="2:14" ht="16.5" x14ac:dyDescent="0.25">
      <c r="B52" s="119">
        <f t="shared" si="2"/>
        <v>13</v>
      </c>
      <c r="C52" s="493" t="s">
        <v>84</v>
      </c>
      <c r="D52" s="494"/>
      <c r="E52" s="494"/>
      <c r="F52" s="523" t="s">
        <v>547</v>
      </c>
      <c r="G52" s="558" t="s">
        <v>499</v>
      </c>
      <c r="H52" s="54"/>
      <c r="I52" s="481"/>
      <c r="J52" s="197"/>
      <c r="K52" s="493" t="s">
        <v>197</v>
      </c>
      <c r="L52" s="495"/>
      <c r="M52" s="495"/>
      <c r="N52" s="20">
        <f t="shared" si="3"/>
        <v>13</v>
      </c>
    </row>
    <row r="53" spans="2:14" ht="17.25" thickBot="1" x14ac:dyDescent="0.3">
      <c r="B53" s="232">
        <f t="shared" si="2"/>
        <v>14</v>
      </c>
      <c r="C53" s="561" t="s">
        <v>84</v>
      </c>
      <c r="D53" s="562"/>
      <c r="E53" s="562"/>
      <c r="F53" s="352" t="s">
        <v>547</v>
      </c>
      <c r="G53" s="563" t="s">
        <v>500</v>
      </c>
      <c r="H53" s="398"/>
      <c r="I53" s="399"/>
      <c r="J53" s="377"/>
      <c r="K53" s="568" t="s">
        <v>197</v>
      </c>
      <c r="L53" s="564"/>
      <c r="M53" s="564"/>
      <c r="N53" s="20">
        <f t="shared" si="3"/>
        <v>14</v>
      </c>
    </row>
    <row r="54" spans="2:14" ht="15.75" x14ac:dyDescent="0.25">
      <c r="B54" s="160">
        <f t="shared" si="2"/>
        <v>15</v>
      </c>
      <c r="C54" s="170" t="s">
        <v>84</v>
      </c>
      <c r="D54" s="170"/>
      <c r="E54" s="153"/>
      <c r="F54" s="381" t="s">
        <v>85</v>
      </c>
      <c r="G54" s="173" t="s">
        <v>86</v>
      </c>
      <c r="H54" s="106"/>
      <c r="I54" s="382"/>
      <c r="J54" s="162"/>
      <c r="K54" s="171" t="s">
        <v>87</v>
      </c>
      <c r="L54" s="186"/>
      <c r="M54" s="202"/>
      <c r="N54" s="39">
        <f>1</f>
        <v>1</v>
      </c>
    </row>
    <row r="55" spans="2:14" ht="15.75" x14ac:dyDescent="0.25">
      <c r="B55" s="119">
        <f>B54+1</f>
        <v>16</v>
      </c>
      <c r="C55" s="128" t="s">
        <v>83</v>
      </c>
      <c r="D55" s="476"/>
      <c r="E55" s="157"/>
      <c r="F55" s="523" t="s">
        <v>85</v>
      </c>
      <c r="G55" s="176" t="s">
        <v>90</v>
      </c>
      <c r="H55" s="97"/>
      <c r="I55" s="530"/>
      <c r="J55" s="166"/>
      <c r="K55" s="394" t="s">
        <v>87</v>
      </c>
      <c r="L55" s="457"/>
      <c r="M55" s="214"/>
      <c r="N55" s="20">
        <f t="shared" ref="N55:N111" si="4">N54+1</f>
        <v>2</v>
      </c>
    </row>
    <row r="56" spans="2:14" ht="15.75" x14ac:dyDescent="0.25">
      <c r="B56" s="119">
        <f>B55+1</f>
        <v>17</v>
      </c>
      <c r="C56" s="223" t="s">
        <v>84</v>
      </c>
      <c r="D56" s="380"/>
      <c r="E56" s="449"/>
      <c r="F56" s="523" t="s">
        <v>85</v>
      </c>
      <c r="G56" s="176" t="s">
        <v>93</v>
      </c>
      <c r="H56" s="97"/>
      <c r="I56" s="530"/>
      <c r="J56" s="166"/>
      <c r="K56" s="394" t="s">
        <v>87</v>
      </c>
      <c r="L56" s="461"/>
      <c r="M56" s="570"/>
      <c r="N56" s="20">
        <f t="shared" si="4"/>
        <v>3</v>
      </c>
    </row>
    <row r="57" spans="2:14" ht="15.75" x14ac:dyDescent="0.25">
      <c r="B57" s="119">
        <f>B56+1</f>
        <v>18</v>
      </c>
      <c r="C57" s="128" t="s">
        <v>58</v>
      </c>
      <c r="D57" s="128"/>
      <c r="E57" s="157"/>
      <c r="F57" s="523" t="s">
        <v>85</v>
      </c>
      <c r="G57" s="176" t="s">
        <v>95</v>
      </c>
      <c r="H57" s="97"/>
      <c r="I57" s="530"/>
      <c r="J57" s="166"/>
      <c r="K57" s="394" t="s">
        <v>87</v>
      </c>
      <c r="L57" s="457"/>
      <c r="M57" s="214"/>
      <c r="N57" s="20">
        <f t="shared" si="4"/>
        <v>4</v>
      </c>
    </row>
    <row r="58" spans="2:14" ht="15.75" x14ac:dyDescent="0.25">
      <c r="B58" s="119">
        <f>B57+1</f>
        <v>19</v>
      </c>
      <c r="C58" s="128" t="s">
        <v>94</v>
      </c>
      <c r="D58" s="380"/>
      <c r="E58" s="448"/>
      <c r="F58" s="523" t="s">
        <v>85</v>
      </c>
      <c r="G58" s="176" t="s">
        <v>97</v>
      </c>
      <c r="H58" s="97"/>
      <c r="I58" s="530"/>
      <c r="J58" s="531"/>
      <c r="K58" s="394" t="s">
        <v>87</v>
      </c>
      <c r="L58" s="461"/>
      <c r="M58" s="570"/>
      <c r="N58" s="20">
        <f t="shared" si="4"/>
        <v>5</v>
      </c>
    </row>
    <row r="59" spans="2:14" ht="15.75" x14ac:dyDescent="0.25">
      <c r="B59" s="119">
        <f t="shared" ref="B59:B67" si="5">B58+1</f>
        <v>20</v>
      </c>
      <c r="C59" s="128" t="s">
        <v>83</v>
      </c>
      <c r="D59" s="128"/>
      <c r="E59" s="157"/>
      <c r="F59" s="523" t="s">
        <v>85</v>
      </c>
      <c r="G59" s="176" t="s">
        <v>98</v>
      </c>
      <c r="H59" s="97"/>
      <c r="I59" s="530"/>
      <c r="J59" s="531"/>
      <c r="K59" s="394" t="s">
        <v>87</v>
      </c>
      <c r="L59" s="461"/>
      <c r="M59" s="571"/>
      <c r="N59" s="20">
        <f t="shared" si="4"/>
        <v>6</v>
      </c>
    </row>
    <row r="60" spans="2:14" ht="15.75" x14ac:dyDescent="0.25">
      <c r="B60" s="119">
        <f t="shared" si="5"/>
        <v>21</v>
      </c>
      <c r="C60" s="128" t="s">
        <v>94</v>
      </c>
      <c r="D60" s="122"/>
      <c r="E60" s="157"/>
      <c r="F60" s="523" t="s">
        <v>85</v>
      </c>
      <c r="G60" s="176" t="s">
        <v>99</v>
      </c>
      <c r="H60" s="97"/>
      <c r="I60" s="530"/>
      <c r="J60" s="166"/>
      <c r="K60" s="236" t="s">
        <v>87</v>
      </c>
      <c r="L60" s="188"/>
      <c r="M60" s="214"/>
      <c r="N60" s="20">
        <f t="shared" si="4"/>
        <v>7</v>
      </c>
    </row>
    <row r="61" spans="2:14" ht="15.75" x14ac:dyDescent="0.25">
      <c r="B61" s="119">
        <f t="shared" si="5"/>
        <v>22</v>
      </c>
      <c r="C61" s="128" t="s">
        <v>83</v>
      </c>
      <c r="D61" s="122"/>
      <c r="E61" s="157"/>
      <c r="F61" s="523" t="s">
        <v>85</v>
      </c>
      <c r="G61" s="176" t="s">
        <v>101</v>
      </c>
      <c r="H61" s="97"/>
      <c r="I61" s="530"/>
      <c r="J61" s="166"/>
      <c r="K61" s="236" t="s">
        <v>87</v>
      </c>
      <c r="L61" s="461"/>
      <c r="M61" s="571"/>
      <c r="N61" s="20">
        <f t="shared" si="4"/>
        <v>8</v>
      </c>
    </row>
    <row r="62" spans="2:14" ht="15.75" x14ac:dyDescent="0.25">
      <c r="B62" s="119">
        <f t="shared" si="5"/>
        <v>23</v>
      </c>
      <c r="C62" s="128" t="s">
        <v>84</v>
      </c>
      <c r="D62" s="476"/>
      <c r="E62" s="157"/>
      <c r="F62" s="523" t="s">
        <v>85</v>
      </c>
      <c r="G62" s="176" t="s">
        <v>102</v>
      </c>
      <c r="H62" s="97"/>
      <c r="I62" s="530"/>
      <c r="J62" s="166"/>
      <c r="K62" s="236" t="s">
        <v>87</v>
      </c>
      <c r="L62" s="188"/>
      <c r="M62" s="571"/>
      <c r="N62" s="20">
        <f t="shared" si="4"/>
        <v>9</v>
      </c>
    </row>
    <row r="63" spans="2:14" ht="15.75" x14ac:dyDescent="0.25">
      <c r="B63" s="119">
        <f t="shared" si="5"/>
        <v>24</v>
      </c>
      <c r="C63" s="128" t="s">
        <v>84</v>
      </c>
      <c r="D63" s="122"/>
      <c r="E63" s="157"/>
      <c r="F63" s="523" t="s">
        <v>85</v>
      </c>
      <c r="G63" s="176" t="s">
        <v>103</v>
      </c>
      <c r="H63" s="97"/>
      <c r="I63" s="530"/>
      <c r="J63" s="166"/>
      <c r="K63" s="236" t="s">
        <v>87</v>
      </c>
      <c r="L63" s="461"/>
      <c r="M63" s="571"/>
      <c r="N63" s="20">
        <f t="shared" si="4"/>
        <v>10</v>
      </c>
    </row>
    <row r="64" spans="2:14" ht="15.75" x14ac:dyDescent="0.25">
      <c r="B64" s="119">
        <f t="shared" si="5"/>
        <v>25</v>
      </c>
      <c r="C64" s="128" t="s">
        <v>83</v>
      </c>
      <c r="D64" s="122"/>
      <c r="E64" s="157"/>
      <c r="F64" s="523" t="s">
        <v>85</v>
      </c>
      <c r="G64" s="176" t="s">
        <v>104</v>
      </c>
      <c r="H64" s="97"/>
      <c r="I64" s="530"/>
      <c r="J64" s="166"/>
      <c r="K64" s="394" t="s">
        <v>87</v>
      </c>
      <c r="L64" s="188"/>
      <c r="M64" s="570"/>
      <c r="N64" s="20">
        <f t="shared" si="4"/>
        <v>11</v>
      </c>
    </row>
    <row r="65" spans="2:14" ht="15.75" x14ac:dyDescent="0.25">
      <c r="B65" s="119">
        <f t="shared" si="5"/>
        <v>26</v>
      </c>
      <c r="C65" s="128" t="s">
        <v>94</v>
      </c>
      <c r="D65" s="122"/>
      <c r="E65" s="157"/>
      <c r="F65" s="523" t="s">
        <v>85</v>
      </c>
      <c r="G65" s="176" t="s">
        <v>105</v>
      </c>
      <c r="H65" s="97"/>
      <c r="I65" s="530"/>
      <c r="J65" s="166"/>
      <c r="K65" s="394" t="s">
        <v>87</v>
      </c>
      <c r="L65" s="188"/>
      <c r="M65" s="570"/>
      <c r="N65" s="20">
        <f t="shared" si="4"/>
        <v>12</v>
      </c>
    </row>
    <row r="66" spans="2:14" ht="15.75" x14ac:dyDescent="0.25">
      <c r="B66" s="119">
        <f t="shared" si="5"/>
        <v>27</v>
      </c>
      <c r="C66" s="128" t="s">
        <v>66</v>
      </c>
      <c r="D66" s="122"/>
      <c r="E66" s="157"/>
      <c r="F66" s="523" t="s">
        <v>85</v>
      </c>
      <c r="G66" s="176" t="s">
        <v>106</v>
      </c>
      <c r="H66" s="97"/>
      <c r="I66" s="530"/>
      <c r="J66" s="166"/>
      <c r="K66" s="394" t="s">
        <v>87</v>
      </c>
      <c r="L66" s="461"/>
      <c r="M66" s="571"/>
      <c r="N66" s="20">
        <f t="shared" si="4"/>
        <v>13</v>
      </c>
    </row>
    <row r="67" spans="2:14" ht="16.5" thickBot="1" x14ac:dyDescent="0.3">
      <c r="B67" s="233">
        <f t="shared" si="5"/>
        <v>28</v>
      </c>
      <c r="C67" s="567" t="s">
        <v>94</v>
      </c>
      <c r="D67" s="569"/>
      <c r="E67" s="274"/>
      <c r="F67" s="353" t="s">
        <v>85</v>
      </c>
      <c r="G67" s="175" t="s">
        <v>108</v>
      </c>
      <c r="H67" s="201"/>
      <c r="I67" s="191"/>
      <c r="J67" s="192"/>
      <c r="K67" s="394" t="s">
        <v>87</v>
      </c>
      <c r="L67" s="447"/>
      <c r="M67" s="572"/>
      <c r="N67" s="20">
        <f t="shared" si="4"/>
        <v>14</v>
      </c>
    </row>
    <row r="68" spans="2:14" ht="15.75" x14ac:dyDescent="0.25">
      <c r="B68" s="120">
        <f>B67+1</f>
        <v>29</v>
      </c>
      <c r="C68" s="575" t="s">
        <v>94</v>
      </c>
      <c r="D68" s="574"/>
      <c r="E68" s="253"/>
      <c r="F68" s="381" t="s">
        <v>545</v>
      </c>
      <c r="G68" s="330" t="s">
        <v>290</v>
      </c>
      <c r="H68" s="499"/>
      <c r="I68" s="540"/>
      <c r="J68" s="334"/>
      <c r="K68" s="170" t="s">
        <v>87</v>
      </c>
      <c r="L68" s="581"/>
      <c r="M68" s="455"/>
      <c r="N68" s="39">
        <f>1</f>
        <v>1</v>
      </c>
    </row>
    <row r="69" spans="2:14" ht="15.75" x14ac:dyDescent="0.25">
      <c r="B69" s="119">
        <f>B68+1</f>
        <v>30</v>
      </c>
      <c r="C69" s="209" t="s">
        <v>94</v>
      </c>
      <c r="D69" s="374"/>
      <c r="E69" s="213"/>
      <c r="F69" s="523" t="s">
        <v>545</v>
      </c>
      <c r="G69" s="332" t="s">
        <v>291</v>
      </c>
      <c r="H69" s="500"/>
      <c r="I69" s="227"/>
      <c r="J69" s="335"/>
      <c r="K69" s="128" t="s">
        <v>87</v>
      </c>
      <c r="L69" s="476"/>
      <c r="M69" s="214"/>
      <c r="N69" s="20">
        <f t="shared" si="4"/>
        <v>2</v>
      </c>
    </row>
    <row r="70" spans="2:14" ht="15.75" x14ac:dyDescent="0.25">
      <c r="B70" s="120">
        <f>B69+1</f>
        <v>31</v>
      </c>
      <c r="C70" s="349" t="s">
        <v>94</v>
      </c>
      <c r="D70" s="574"/>
      <c r="E70" s="253"/>
      <c r="F70" s="523" t="s">
        <v>545</v>
      </c>
      <c r="G70" s="230" t="s">
        <v>292</v>
      </c>
      <c r="H70" s="219"/>
      <c r="I70" s="528"/>
      <c r="J70" s="336"/>
      <c r="K70" s="128" t="s">
        <v>87</v>
      </c>
      <c r="L70" s="476"/>
      <c r="M70" s="582"/>
      <c r="N70" s="20">
        <f t="shared" si="4"/>
        <v>3</v>
      </c>
    </row>
    <row r="71" spans="2:14" ht="15.75" x14ac:dyDescent="0.25">
      <c r="B71" s="119">
        <f>B70+1</f>
        <v>32</v>
      </c>
      <c r="C71" s="128" t="s">
        <v>94</v>
      </c>
      <c r="D71" s="565"/>
      <c r="E71" s="213"/>
      <c r="F71" s="523" t="s">
        <v>545</v>
      </c>
      <c r="G71" s="140" t="s">
        <v>293</v>
      </c>
      <c r="H71" s="500"/>
      <c r="I71" s="227"/>
      <c r="J71" s="335"/>
      <c r="K71" s="128" t="s">
        <v>87</v>
      </c>
      <c r="L71" s="380"/>
      <c r="M71" s="450"/>
      <c r="N71" s="20">
        <f t="shared" si="4"/>
        <v>4</v>
      </c>
    </row>
    <row r="72" spans="2:14" ht="15.75" x14ac:dyDescent="0.25">
      <c r="B72" s="120">
        <f>B71+1</f>
        <v>33</v>
      </c>
      <c r="C72" s="349" t="s">
        <v>94</v>
      </c>
      <c r="D72" s="574"/>
      <c r="E72" s="253"/>
      <c r="F72" s="523" t="s">
        <v>545</v>
      </c>
      <c r="G72" s="230" t="s">
        <v>294</v>
      </c>
      <c r="H72" s="219"/>
      <c r="I72" s="528"/>
      <c r="J72" s="336"/>
      <c r="K72" s="128" t="s">
        <v>87</v>
      </c>
      <c r="L72" s="581"/>
      <c r="M72" s="583"/>
      <c r="N72" s="20">
        <f t="shared" si="4"/>
        <v>5</v>
      </c>
    </row>
    <row r="73" spans="2:14" ht="15.75" x14ac:dyDescent="0.25">
      <c r="B73" s="119">
        <f t="shared" ref="B73:B111" si="6">B72+1</f>
        <v>34</v>
      </c>
      <c r="C73" s="209" t="s">
        <v>94</v>
      </c>
      <c r="D73" s="374"/>
      <c r="E73" s="213"/>
      <c r="F73" s="523" t="s">
        <v>545</v>
      </c>
      <c r="G73" s="140" t="s">
        <v>295</v>
      </c>
      <c r="H73" s="500"/>
      <c r="I73" s="227"/>
      <c r="J73" s="335"/>
      <c r="K73" s="128" t="s">
        <v>87</v>
      </c>
      <c r="L73" s="380"/>
      <c r="M73" s="571"/>
      <c r="N73" s="20">
        <f t="shared" si="4"/>
        <v>6</v>
      </c>
    </row>
    <row r="74" spans="2:14" ht="15.75" x14ac:dyDescent="0.25">
      <c r="B74" s="120">
        <f>B73+1</f>
        <v>35</v>
      </c>
      <c r="C74" s="209" t="s">
        <v>94</v>
      </c>
      <c r="D74" s="579"/>
      <c r="E74" s="580"/>
      <c r="F74" s="523" t="s">
        <v>545</v>
      </c>
      <c r="G74" s="140" t="s">
        <v>589</v>
      </c>
      <c r="H74" s="500"/>
      <c r="I74" s="573"/>
      <c r="J74" s="576"/>
      <c r="K74" s="128" t="s">
        <v>87</v>
      </c>
      <c r="L74" s="380"/>
      <c r="M74" s="380"/>
      <c r="N74" s="20">
        <f>N73+1</f>
        <v>7</v>
      </c>
    </row>
    <row r="75" spans="2:14" ht="15.75" x14ac:dyDescent="0.25">
      <c r="B75" s="119">
        <f t="shared" si="6"/>
        <v>36</v>
      </c>
      <c r="C75" s="349" t="s">
        <v>94</v>
      </c>
      <c r="D75" s="574"/>
      <c r="E75" s="253"/>
      <c r="F75" s="392" t="s">
        <v>545</v>
      </c>
      <c r="G75" s="230" t="s">
        <v>591</v>
      </c>
      <c r="H75" s="219"/>
      <c r="I75" s="528"/>
      <c r="J75" s="336"/>
      <c r="K75" s="362" t="s">
        <v>87</v>
      </c>
      <c r="L75" s="585"/>
      <c r="M75" s="582"/>
      <c r="N75" s="20">
        <f t="shared" si="4"/>
        <v>8</v>
      </c>
    </row>
    <row r="76" spans="2:14" ht="15.75" x14ac:dyDescent="0.25">
      <c r="B76" s="120">
        <f t="shared" si="6"/>
        <v>37</v>
      </c>
      <c r="C76" s="128" t="s">
        <v>94</v>
      </c>
      <c r="D76" s="565"/>
      <c r="E76" s="213"/>
      <c r="F76" s="523" t="s">
        <v>545</v>
      </c>
      <c r="G76" s="140" t="s">
        <v>592</v>
      </c>
      <c r="H76" s="500"/>
      <c r="I76" s="227"/>
      <c r="J76" s="335"/>
      <c r="K76" s="128" t="s">
        <v>87</v>
      </c>
      <c r="L76" s="380"/>
      <c r="M76" s="571"/>
      <c r="N76" s="20">
        <f t="shared" si="4"/>
        <v>9</v>
      </c>
    </row>
    <row r="77" spans="2:14" ht="15.75" x14ac:dyDescent="0.25">
      <c r="B77" s="119">
        <f t="shared" si="6"/>
        <v>38</v>
      </c>
      <c r="C77" s="349" t="s">
        <v>94</v>
      </c>
      <c r="D77" s="574"/>
      <c r="E77" s="253"/>
      <c r="F77" s="523" t="s">
        <v>545</v>
      </c>
      <c r="G77" s="230" t="s">
        <v>296</v>
      </c>
      <c r="H77" s="219"/>
      <c r="I77" s="528"/>
      <c r="J77" s="336"/>
      <c r="K77" s="128" t="s">
        <v>87</v>
      </c>
      <c r="L77" s="476"/>
      <c r="M77" s="582"/>
      <c r="N77" s="20">
        <f t="shared" si="4"/>
        <v>10</v>
      </c>
    </row>
    <row r="78" spans="2:14" ht="15.75" x14ac:dyDescent="0.25">
      <c r="B78" s="119">
        <f t="shared" si="6"/>
        <v>39</v>
      </c>
      <c r="C78" s="209" t="s">
        <v>94</v>
      </c>
      <c r="D78" s="374"/>
      <c r="E78" s="165"/>
      <c r="F78" s="523" t="s">
        <v>545</v>
      </c>
      <c r="G78" s="140" t="s">
        <v>297</v>
      </c>
      <c r="H78" s="500"/>
      <c r="I78" s="227"/>
      <c r="J78" s="335"/>
      <c r="K78" s="128" t="s">
        <v>87</v>
      </c>
      <c r="L78" s="476"/>
      <c r="M78" s="214"/>
      <c r="N78" s="20">
        <f t="shared" si="4"/>
        <v>11</v>
      </c>
    </row>
    <row r="79" spans="2:14" ht="16.5" thickBot="1" x14ac:dyDescent="0.3">
      <c r="B79" s="121">
        <f t="shared" si="6"/>
        <v>40</v>
      </c>
      <c r="C79" s="566" t="s">
        <v>60</v>
      </c>
      <c r="D79" s="374"/>
      <c r="E79" s="165"/>
      <c r="F79" s="523" t="s">
        <v>545</v>
      </c>
      <c r="G79" s="1075" t="s">
        <v>590</v>
      </c>
      <c r="H79" s="221"/>
      <c r="I79" s="337"/>
      <c r="J79" s="577"/>
      <c r="K79" s="128" t="s">
        <v>87</v>
      </c>
      <c r="L79" s="380"/>
      <c r="M79" s="571"/>
      <c r="N79" s="20">
        <f t="shared" si="4"/>
        <v>12</v>
      </c>
    </row>
    <row r="80" spans="2:14" ht="15.75" x14ac:dyDescent="0.25">
      <c r="B80" s="160">
        <f t="shared" si="6"/>
        <v>41</v>
      </c>
      <c r="C80" s="575" t="s">
        <v>94</v>
      </c>
      <c r="D80" s="605"/>
      <c r="E80" s="269"/>
      <c r="F80" s="347" t="s">
        <v>546</v>
      </c>
      <c r="G80" s="54" t="s">
        <v>298</v>
      </c>
      <c r="I80" s="509"/>
      <c r="J80" s="55"/>
      <c r="K80" s="127" t="s">
        <v>198</v>
      </c>
      <c r="L80" s="603"/>
      <c r="M80" s="601"/>
      <c r="N80" s="39">
        <f>1</f>
        <v>1</v>
      </c>
    </row>
    <row r="81" spans="2:14" ht="15.75" x14ac:dyDescent="0.25">
      <c r="B81" s="231">
        <f t="shared" si="6"/>
        <v>42</v>
      </c>
      <c r="C81" s="209" t="s">
        <v>94</v>
      </c>
      <c r="D81" s="374"/>
      <c r="E81" s="213"/>
      <c r="F81" s="150" t="s">
        <v>546</v>
      </c>
      <c r="G81" s="97" t="s">
        <v>299</v>
      </c>
      <c r="H81" s="500"/>
      <c r="I81" s="530"/>
      <c r="J81" s="116"/>
      <c r="K81" s="128" t="s">
        <v>198</v>
      </c>
      <c r="L81" s="187"/>
      <c r="M81" s="214"/>
      <c r="N81" s="20">
        <f t="shared" si="4"/>
        <v>2</v>
      </c>
    </row>
    <row r="82" spans="2:14" ht="15.75" x14ac:dyDescent="0.25">
      <c r="B82" s="120">
        <f t="shared" si="6"/>
        <v>43</v>
      </c>
      <c r="C82" s="349" t="s">
        <v>94</v>
      </c>
      <c r="D82" s="574"/>
      <c r="E82" s="253"/>
      <c r="F82" s="150" t="s">
        <v>546</v>
      </c>
      <c r="G82" s="54" t="s">
        <v>300</v>
      </c>
      <c r="I82" s="415"/>
      <c r="J82" s="55"/>
      <c r="K82" s="129" t="s">
        <v>198</v>
      </c>
      <c r="L82" s="278"/>
      <c r="M82" s="582"/>
      <c r="N82" s="20">
        <f t="shared" si="4"/>
        <v>3</v>
      </c>
    </row>
    <row r="83" spans="2:14" ht="15.75" x14ac:dyDescent="0.25">
      <c r="B83" s="119">
        <f t="shared" si="6"/>
        <v>44</v>
      </c>
      <c r="C83" s="128" t="s">
        <v>94</v>
      </c>
      <c r="D83" s="565"/>
      <c r="E83" s="213"/>
      <c r="F83" s="150" t="s">
        <v>546</v>
      </c>
      <c r="G83" s="97" t="s">
        <v>301</v>
      </c>
      <c r="H83" s="500"/>
      <c r="I83" s="530"/>
      <c r="J83" s="116"/>
      <c r="K83" s="216" t="s">
        <v>198</v>
      </c>
      <c r="L83" s="458"/>
      <c r="M83" s="214"/>
      <c r="N83" s="20">
        <f t="shared" si="4"/>
        <v>4</v>
      </c>
    </row>
    <row r="84" spans="2:14" ht="15.75" x14ac:dyDescent="0.25">
      <c r="B84" s="120">
        <f>B83+1</f>
        <v>45</v>
      </c>
      <c r="C84" s="128" t="s">
        <v>94</v>
      </c>
      <c r="D84" s="485"/>
      <c r="E84" s="450"/>
      <c r="F84" s="150" t="s">
        <v>546</v>
      </c>
      <c r="G84" s="497" t="s">
        <v>758</v>
      </c>
      <c r="H84" s="586"/>
      <c r="I84" s="433"/>
      <c r="J84" s="608"/>
      <c r="K84" s="216" t="s">
        <v>198</v>
      </c>
      <c r="L84" s="458"/>
      <c r="M84" s="571"/>
      <c r="N84" s="20">
        <f>N83+1</f>
        <v>5</v>
      </c>
    </row>
    <row r="85" spans="2:14" ht="15.75" x14ac:dyDescent="0.25">
      <c r="B85" s="119">
        <f t="shared" si="6"/>
        <v>46</v>
      </c>
      <c r="C85" s="349" t="s">
        <v>94</v>
      </c>
      <c r="D85" s="574"/>
      <c r="E85" s="253"/>
      <c r="F85" s="151" t="s">
        <v>546</v>
      </c>
      <c r="G85" s="54" t="s">
        <v>302</v>
      </c>
      <c r="I85" s="108"/>
      <c r="J85" s="55"/>
      <c r="K85" s="362" t="s">
        <v>87</v>
      </c>
      <c r="L85" s="578"/>
      <c r="M85" s="602"/>
      <c r="N85" s="20">
        <f t="shared" si="4"/>
        <v>6</v>
      </c>
    </row>
    <row r="86" spans="2:14" ht="15.75" x14ac:dyDescent="0.25">
      <c r="B86" s="120">
        <f t="shared" si="6"/>
        <v>47</v>
      </c>
      <c r="C86" s="209" t="s">
        <v>94</v>
      </c>
      <c r="D86" s="374"/>
      <c r="E86" s="213"/>
      <c r="F86" s="150" t="s">
        <v>546</v>
      </c>
      <c r="G86" s="398" t="s">
        <v>303</v>
      </c>
      <c r="I86" s="132"/>
      <c r="J86" s="609"/>
      <c r="K86" s="128" t="s">
        <v>198</v>
      </c>
      <c r="L86" s="446"/>
      <c r="M86" s="570"/>
      <c r="N86" s="20">
        <f t="shared" si="4"/>
        <v>7</v>
      </c>
    </row>
    <row r="87" spans="2:14" ht="15.75" x14ac:dyDescent="0.25">
      <c r="B87" s="119">
        <f t="shared" si="6"/>
        <v>48</v>
      </c>
      <c r="C87" s="349" t="s">
        <v>94</v>
      </c>
      <c r="D87" s="574"/>
      <c r="E87" s="253"/>
      <c r="F87" s="150" t="s">
        <v>546</v>
      </c>
      <c r="G87" s="97" t="s">
        <v>304</v>
      </c>
      <c r="H87" s="500"/>
      <c r="I87" s="101"/>
      <c r="J87" s="116"/>
      <c r="K87" s="128" t="s">
        <v>87</v>
      </c>
      <c r="L87" s="462"/>
      <c r="M87" s="582"/>
      <c r="N87" s="20">
        <f t="shared" si="4"/>
        <v>8</v>
      </c>
    </row>
    <row r="88" spans="2:14" ht="15.75" x14ac:dyDescent="0.25">
      <c r="B88" s="120">
        <f t="shared" si="6"/>
        <v>49</v>
      </c>
      <c r="C88" s="128" t="s">
        <v>94</v>
      </c>
      <c r="D88" s="565"/>
      <c r="E88" s="213"/>
      <c r="F88" s="150" t="s">
        <v>546</v>
      </c>
      <c r="G88" s="54" t="s">
        <v>305</v>
      </c>
      <c r="I88" s="108"/>
      <c r="J88" s="55"/>
      <c r="K88" s="216" t="s">
        <v>198</v>
      </c>
      <c r="L88" s="458"/>
      <c r="M88" s="214"/>
      <c r="N88" s="20">
        <f t="shared" si="4"/>
        <v>9</v>
      </c>
    </row>
    <row r="89" spans="2:14" ht="15.75" x14ac:dyDescent="0.25">
      <c r="B89" s="119">
        <f t="shared" si="6"/>
        <v>50</v>
      </c>
      <c r="C89" s="349" t="s">
        <v>94</v>
      </c>
      <c r="D89" s="574"/>
      <c r="E89" s="253"/>
      <c r="F89" s="150" t="s">
        <v>546</v>
      </c>
      <c r="G89" s="97" t="s">
        <v>306</v>
      </c>
      <c r="H89" s="500"/>
      <c r="I89" s="101"/>
      <c r="J89" s="116"/>
      <c r="K89" s="128" t="s">
        <v>87</v>
      </c>
      <c r="L89" s="462"/>
      <c r="M89" s="582"/>
      <c r="N89" s="20">
        <f t="shared" si="4"/>
        <v>10</v>
      </c>
    </row>
    <row r="90" spans="2:14" ht="15.75" x14ac:dyDescent="0.25">
      <c r="B90" s="120">
        <f t="shared" si="6"/>
        <v>51</v>
      </c>
      <c r="C90" s="209" t="s">
        <v>94</v>
      </c>
      <c r="D90" s="439"/>
      <c r="E90" s="165"/>
      <c r="F90" s="150" t="s">
        <v>546</v>
      </c>
      <c r="G90" s="54" t="s">
        <v>307</v>
      </c>
      <c r="I90" s="108"/>
      <c r="J90" s="55"/>
      <c r="K90" s="128" t="s">
        <v>198</v>
      </c>
      <c r="L90" s="187"/>
      <c r="M90" s="214"/>
      <c r="N90" s="20">
        <f t="shared" si="4"/>
        <v>11</v>
      </c>
    </row>
    <row r="91" spans="2:14" ht="15.75" x14ac:dyDescent="0.25">
      <c r="B91" s="119">
        <f t="shared" si="6"/>
        <v>52</v>
      </c>
      <c r="C91" s="349" t="s">
        <v>60</v>
      </c>
      <c r="D91" s="574"/>
      <c r="E91" s="252"/>
      <c r="F91" s="150" t="s">
        <v>546</v>
      </c>
      <c r="G91" s="97" t="s">
        <v>308</v>
      </c>
      <c r="H91" s="500"/>
      <c r="I91" s="101"/>
      <c r="J91" s="116"/>
      <c r="K91" s="129" t="s">
        <v>198</v>
      </c>
      <c r="L91" s="278"/>
      <c r="M91" s="582"/>
      <c r="N91" s="20">
        <f t="shared" si="4"/>
        <v>12</v>
      </c>
    </row>
    <row r="92" spans="2:14" ht="15.75" x14ac:dyDescent="0.25">
      <c r="B92" s="120">
        <f t="shared" si="6"/>
        <v>53</v>
      </c>
      <c r="C92" s="209" t="s">
        <v>94</v>
      </c>
      <c r="D92" s="439"/>
      <c r="E92" s="213"/>
      <c r="F92" s="150" t="s">
        <v>546</v>
      </c>
      <c r="G92" s="54" t="s">
        <v>309</v>
      </c>
      <c r="I92" s="108"/>
      <c r="J92" s="55"/>
      <c r="K92" s="128" t="s">
        <v>87</v>
      </c>
      <c r="L92" s="462"/>
      <c r="M92" s="214"/>
      <c r="N92" s="20">
        <f t="shared" si="4"/>
        <v>13</v>
      </c>
    </row>
    <row r="93" spans="2:14" ht="15.75" x14ac:dyDescent="0.25">
      <c r="B93" s="119">
        <f t="shared" si="6"/>
        <v>54</v>
      </c>
      <c r="C93" s="128" t="s">
        <v>94</v>
      </c>
      <c r="D93" s="606"/>
      <c r="E93" s="253"/>
      <c r="F93" s="150" t="s">
        <v>546</v>
      </c>
      <c r="G93" s="97" t="s">
        <v>310</v>
      </c>
      <c r="H93" s="500"/>
      <c r="I93" s="101"/>
      <c r="J93" s="116"/>
      <c r="K93" s="128" t="s">
        <v>198</v>
      </c>
      <c r="L93" s="278"/>
      <c r="M93" s="582"/>
      <c r="N93" s="20">
        <f t="shared" si="4"/>
        <v>14</v>
      </c>
    </row>
    <row r="94" spans="2:14" ht="15.75" x14ac:dyDescent="0.25">
      <c r="B94" s="120">
        <f>B93+1</f>
        <v>55</v>
      </c>
      <c r="C94" s="128" t="s">
        <v>94</v>
      </c>
      <c r="D94" s="485"/>
      <c r="E94" s="450"/>
      <c r="F94" s="150" t="s">
        <v>546</v>
      </c>
      <c r="G94" s="497" t="s">
        <v>759</v>
      </c>
      <c r="H94" s="586"/>
      <c r="I94" s="433"/>
      <c r="J94" s="608"/>
      <c r="K94" s="216" t="s">
        <v>198</v>
      </c>
      <c r="L94" s="458"/>
      <c r="M94" s="571"/>
      <c r="N94" s="20">
        <f>N93+1</f>
        <v>15</v>
      </c>
    </row>
    <row r="95" spans="2:14" ht="15.75" x14ac:dyDescent="0.25">
      <c r="B95" s="119">
        <f t="shared" si="6"/>
        <v>56</v>
      </c>
      <c r="C95" s="128" t="s">
        <v>94</v>
      </c>
      <c r="D95" s="485"/>
      <c r="E95" s="450"/>
      <c r="F95" s="150" t="s">
        <v>546</v>
      </c>
      <c r="G95" s="97" t="s">
        <v>593</v>
      </c>
      <c r="H95" s="586"/>
      <c r="I95" s="433"/>
      <c r="J95" s="608"/>
      <c r="K95" s="216" t="s">
        <v>198</v>
      </c>
      <c r="L95" s="458"/>
      <c r="M95" s="571"/>
      <c r="N95" s="20">
        <f t="shared" si="4"/>
        <v>16</v>
      </c>
    </row>
    <row r="96" spans="2:14" ht="15.75" x14ac:dyDescent="0.25">
      <c r="B96" s="119">
        <f t="shared" si="6"/>
        <v>57</v>
      </c>
      <c r="C96" s="469" t="s">
        <v>66</v>
      </c>
      <c r="D96" s="607"/>
      <c r="E96" s="157"/>
      <c r="F96" s="151" t="s">
        <v>546</v>
      </c>
      <c r="G96" s="54" t="s">
        <v>311</v>
      </c>
      <c r="I96" s="108"/>
      <c r="J96" s="55"/>
      <c r="K96" s="362" t="s">
        <v>198</v>
      </c>
      <c r="L96" s="188"/>
      <c r="M96" s="604"/>
      <c r="N96" s="20">
        <f t="shared" si="4"/>
        <v>17</v>
      </c>
    </row>
    <row r="97" spans="2:14" ht="15.75" x14ac:dyDescent="0.25">
      <c r="B97" s="120">
        <f t="shared" si="6"/>
        <v>58</v>
      </c>
      <c r="C97" s="349" t="s">
        <v>94</v>
      </c>
      <c r="D97" s="574"/>
      <c r="E97" s="341"/>
      <c r="F97" s="150" t="s">
        <v>546</v>
      </c>
      <c r="G97" s="97" t="s">
        <v>312</v>
      </c>
      <c r="H97" s="500"/>
      <c r="I97" s="101"/>
      <c r="J97" s="116"/>
      <c r="K97" s="128" t="s">
        <v>87</v>
      </c>
      <c r="L97" s="462"/>
      <c r="M97" s="582"/>
      <c r="N97" s="20">
        <f t="shared" si="4"/>
        <v>18</v>
      </c>
    </row>
    <row r="98" spans="2:14" ht="15.75" x14ac:dyDescent="0.25">
      <c r="B98" s="119">
        <f t="shared" si="6"/>
        <v>59</v>
      </c>
      <c r="C98" s="209" t="s">
        <v>94</v>
      </c>
      <c r="D98" s="374"/>
      <c r="E98" s="213"/>
      <c r="F98" s="150" t="s">
        <v>546</v>
      </c>
      <c r="G98" s="54" t="s">
        <v>313</v>
      </c>
      <c r="I98" s="108"/>
      <c r="J98" s="55"/>
      <c r="K98" s="128" t="s">
        <v>198</v>
      </c>
      <c r="L98" s="187"/>
      <c r="M98" s="214"/>
      <c r="N98" s="20">
        <f t="shared" si="4"/>
        <v>19</v>
      </c>
    </row>
    <row r="99" spans="2:14" ht="16.5" thickBot="1" x14ac:dyDescent="0.3">
      <c r="B99" s="120">
        <f t="shared" si="6"/>
        <v>60</v>
      </c>
      <c r="C99" s="567" t="s">
        <v>94</v>
      </c>
      <c r="D99" s="565"/>
      <c r="E99" s="213"/>
      <c r="F99" s="150" t="s">
        <v>546</v>
      </c>
      <c r="G99" s="497" t="s">
        <v>314</v>
      </c>
      <c r="H99" s="500"/>
      <c r="I99" s="101"/>
      <c r="J99" s="116"/>
      <c r="K99" s="220" t="s">
        <v>198</v>
      </c>
      <c r="L99" s="458"/>
      <c r="M99" s="214"/>
      <c r="N99" s="20">
        <f t="shared" si="4"/>
        <v>20</v>
      </c>
    </row>
    <row r="100" spans="2:14" ht="15.75" x14ac:dyDescent="0.25">
      <c r="B100" s="160">
        <f t="shared" si="6"/>
        <v>61</v>
      </c>
      <c r="C100" s="465" t="s">
        <v>60</v>
      </c>
      <c r="D100" s="131"/>
      <c r="E100" s="587"/>
      <c r="F100" s="170" t="s">
        <v>513</v>
      </c>
      <c r="G100" s="599" t="s">
        <v>535</v>
      </c>
      <c r="H100" s="588"/>
      <c r="I100" s="589"/>
      <c r="J100" s="590"/>
      <c r="K100" s="591"/>
      <c r="L100" s="592"/>
      <c r="M100" s="592"/>
      <c r="N100" s="20">
        <f>1</f>
        <v>1</v>
      </c>
    </row>
    <row r="101" spans="2:14" ht="16.5" thickBot="1" x14ac:dyDescent="0.3">
      <c r="B101" s="233">
        <f t="shared" si="6"/>
        <v>62</v>
      </c>
      <c r="C101" s="539" t="s">
        <v>60</v>
      </c>
      <c r="D101" s="593"/>
      <c r="E101" s="584"/>
      <c r="F101" s="567" t="s">
        <v>513</v>
      </c>
      <c r="G101" s="600" t="s">
        <v>536</v>
      </c>
      <c r="H101" s="594"/>
      <c r="I101" s="212"/>
      <c r="J101" s="595"/>
      <c r="K101" s="596"/>
      <c r="L101" s="597"/>
      <c r="M101" s="598"/>
      <c r="N101" s="20">
        <f t="shared" si="4"/>
        <v>2</v>
      </c>
    </row>
    <row r="102" spans="2:14" ht="15.75" x14ac:dyDescent="0.25">
      <c r="B102" s="160">
        <f t="shared" si="6"/>
        <v>63</v>
      </c>
      <c r="C102" s="465" t="s">
        <v>60</v>
      </c>
      <c r="D102" s="172"/>
      <c r="E102" s="186"/>
      <c r="F102" s="152" t="s">
        <v>532</v>
      </c>
      <c r="G102" s="173" t="s">
        <v>533</v>
      </c>
      <c r="H102" s="106"/>
      <c r="I102" s="382"/>
      <c r="J102" s="162"/>
      <c r="K102" s="163"/>
      <c r="L102" s="186"/>
      <c r="M102" s="186"/>
      <c r="N102" s="39">
        <f>1</f>
        <v>1</v>
      </c>
    </row>
    <row r="103" spans="2:14" ht="15.75" x14ac:dyDescent="0.25">
      <c r="B103" s="119">
        <f t="shared" si="6"/>
        <v>64</v>
      </c>
      <c r="C103" s="200" t="s">
        <v>60</v>
      </c>
      <c r="D103" s="122"/>
      <c r="E103" s="187"/>
      <c r="F103" s="150" t="s">
        <v>532</v>
      </c>
      <c r="G103" s="176" t="s">
        <v>534</v>
      </c>
      <c r="H103" s="97"/>
      <c r="I103" s="479"/>
      <c r="J103" s="166"/>
      <c r="K103" s="167"/>
      <c r="L103" s="187"/>
      <c r="M103" s="187"/>
      <c r="N103" s="20">
        <f t="shared" si="4"/>
        <v>2</v>
      </c>
    </row>
    <row r="104" spans="2:14" ht="15.75" x14ac:dyDescent="0.25">
      <c r="B104" s="119">
        <f t="shared" si="6"/>
        <v>65</v>
      </c>
      <c r="C104" s="200" t="s">
        <v>60</v>
      </c>
      <c r="D104" s="122"/>
      <c r="E104" s="187"/>
      <c r="F104" s="150" t="s">
        <v>532</v>
      </c>
      <c r="G104" s="176" t="s">
        <v>537</v>
      </c>
      <c r="H104" s="97"/>
      <c r="I104" s="479"/>
      <c r="J104" s="166"/>
      <c r="K104" s="167"/>
      <c r="L104" s="187"/>
      <c r="M104" s="187"/>
      <c r="N104" s="20">
        <f t="shared" si="4"/>
        <v>3</v>
      </c>
    </row>
    <row r="105" spans="2:14" ht="15.75" x14ac:dyDescent="0.25">
      <c r="B105" s="119">
        <f t="shared" si="6"/>
        <v>66</v>
      </c>
      <c r="C105" s="200" t="s">
        <v>60</v>
      </c>
      <c r="D105" s="122"/>
      <c r="E105" s="187"/>
      <c r="F105" s="150" t="s">
        <v>532</v>
      </c>
      <c r="G105" s="176" t="s">
        <v>538</v>
      </c>
      <c r="H105" s="97"/>
      <c r="I105" s="479"/>
      <c r="J105" s="166"/>
      <c r="K105" s="167"/>
      <c r="L105" s="187"/>
      <c r="M105" s="187"/>
      <c r="N105" s="20">
        <f t="shared" si="4"/>
        <v>4</v>
      </c>
    </row>
    <row r="106" spans="2:14" ht="15.75" x14ac:dyDescent="0.25">
      <c r="B106" s="120">
        <f t="shared" si="6"/>
        <v>67</v>
      </c>
      <c r="C106" s="466" t="s">
        <v>60</v>
      </c>
      <c r="D106" s="123"/>
      <c r="E106" s="278"/>
      <c r="F106" s="400" t="s">
        <v>532</v>
      </c>
      <c r="G106" s="198" t="s">
        <v>539</v>
      </c>
      <c r="H106" s="54"/>
      <c r="I106" s="481"/>
      <c r="J106" s="197"/>
      <c r="K106" s="342"/>
      <c r="L106" s="278"/>
      <c r="M106" s="278"/>
      <c r="N106" s="20">
        <f t="shared" si="4"/>
        <v>5</v>
      </c>
    </row>
    <row r="107" spans="2:14" ht="15.75" x14ac:dyDescent="0.25">
      <c r="B107" s="119">
        <f t="shared" si="6"/>
        <v>68</v>
      </c>
      <c r="C107" s="200" t="s">
        <v>60</v>
      </c>
      <c r="D107" s="122"/>
      <c r="E107" s="187"/>
      <c r="F107" s="150" t="s">
        <v>532</v>
      </c>
      <c r="G107" s="176" t="s">
        <v>540</v>
      </c>
      <c r="H107" s="97"/>
      <c r="I107" s="479"/>
      <c r="J107" s="166"/>
      <c r="K107" s="167"/>
      <c r="L107" s="187"/>
      <c r="M107" s="187"/>
      <c r="N107" s="20">
        <f t="shared" si="4"/>
        <v>6</v>
      </c>
    </row>
    <row r="108" spans="2:14" ht="15.75" x14ac:dyDescent="0.25">
      <c r="B108" s="120">
        <f t="shared" si="6"/>
        <v>69</v>
      </c>
      <c r="C108" s="466" t="s">
        <v>60</v>
      </c>
      <c r="D108" s="123"/>
      <c r="E108" s="278"/>
      <c r="F108" s="400" t="s">
        <v>532</v>
      </c>
      <c r="G108" s="198" t="s">
        <v>541</v>
      </c>
      <c r="H108" s="54"/>
      <c r="I108" s="481"/>
      <c r="J108" s="197"/>
      <c r="K108" s="342"/>
      <c r="L108" s="278"/>
      <c r="M108" s="278"/>
      <c r="N108" s="20">
        <f t="shared" si="4"/>
        <v>7</v>
      </c>
    </row>
    <row r="109" spans="2:14" ht="15.75" x14ac:dyDescent="0.25">
      <c r="B109" s="119">
        <f t="shared" si="6"/>
        <v>70</v>
      </c>
      <c r="C109" s="200" t="s">
        <v>60</v>
      </c>
      <c r="D109" s="122"/>
      <c r="E109" s="187"/>
      <c r="F109" s="150" t="s">
        <v>532</v>
      </c>
      <c r="G109" s="176" t="s">
        <v>542</v>
      </c>
      <c r="H109" s="97"/>
      <c r="I109" s="479"/>
      <c r="J109" s="166"/>
      <c r="K109" s="167"/>
      <c r="L109" s="187"/>
      <c r="M109" s="187"/>
      <c r="N109" s="20">
        <f t="shared" si="4"/>
        <v>8</v>
      </c>
    </row>
    <row r="110" spans="2:14" ht="15.75" x14ac:dyDescent="0.25">
      <c r="B110" s="119">
        <f t="shared" si="6"/>
        <v>71</v>
      </c>
      <c r="C110" s="200" t="s">
        <v>60</v>
      </c>
      <c r="D110" s="122"/>
      <c r="E110" s="187"/>
      <c r="F110" s="150" t="s">
        <v>532</v>
      </c>
      <c r="G110" s="176" t="s">
        <v>543</v>
      </c>
      <c r="H110" s="97"/>
      <c r="I110" s="479"/>
      <c r="J110" s="166"/>
      <c r="K110" s="167"/>
      <c r="L110" s="187"/>
      <c r="M110" s="187"/>
      <c r="N110" s="20">
        <f t="shared" si="4"/>
        <v>9</v>
      </c>
    </row>
    <row r="111" spans="2:14" ht="16.5" thickBot="1" x14ac:dyDescent="0.3">
      <c r="B111" s="121">
        <f t="shared" si="6"/>
        <v>72</v>
      </c>
      <c r="C111" s="467" t="s">
        <v>60</v>
      </c>
      <c r="D111" s="124"/>
      <c r="E111" s="190"/>
      <c r="F111" s="478" t="s">
        <v>532</v>
      </c>
      <c r="G111" s="243" t="s">
        <v>544</v>
      </c>
      <c r="H111" s="244"/>
      <c r="I111" s="483"/>
      <c r="J111" s="340"/>
      <c r="K111" s="245"/>
      <c r="L111" s="190"/>
      <c r="M111" s="190"/>
      <c r="N111" s="20">
        <f t="shared" si="4"/>
        <v>10</v>
      </c>
    </row>
    <row r="112" spans="2:14" ht="15.75" x14ac:dyDescent="0.25">
      <c r="B112" s="40"/>
      <c r="C112" s="52"/>
      <c r="D112" s="52"/>
      <c r="E112" s="53"/>
      <c r="F112" s="415"/>
      <c r="G112" s="54"/>
      <c r="H112" s="54"/>
      <c r="I112" s="415"/>
      <c r="J112" s="55"/>
      <c r="K112" s="78"/>
      <c r="L112" s="57"/>
      <c r="M112" s="57"/>
      <c r="N112" s="20"/>
    </row>
    <row r="113" spans="1:14" ht="16.5" thickBot="1" x14ac:dyDescent="0.3">
      <c r="B113" s="40"/>
      <c r="C113" s="52"/>
      <c r="D113" s="52"/>
      <c r="E113" s="53"/>
      <c r="F113" s="415"/>
      <c r="G113" s="54"/>
      <c r="H113" s="54"/>
      <c r="I113" s="415"/>
      <c r="J113" s="55"/>
      <c r="K113" s="56"/>
      <c r="L113" s="57"/>
      <c r="M113" s="57"/>
      <c r="N113" s="20"/>
    </row>
    <row r="114" spans="1:14" ht="19.5" thickBot="1" x14ac:dyDescent="0.35">
      <c r="B114" s="23"/>
      <c r="C114" s="24"/>
      <c r="D114" s="38"/>
      <c r="E114" s="1" t="s">
        <v>33</v>
      </c>
      <c r="F114" s="25"/>
      <c r="G114" s="38"/>
      <c r="H114" s="25"/>
      <c r="I114" s="25"/>
      <c r="J114" s="2"/>
      <c r="K114" s="2"/>
      <c r="L114" s="26"/>
      <c r="M114" s="27"/>
    </row>
    <row r="115" spans="1:14" ht="19.5" thickBot="1" x14ac:dyDescent="0.35">
      <c r="B115" s="3" t="s">
        <v>0</v>
      </c>
      <c r="C115" s="6"/>
      <c r="D115" s="7" t="s">
        <v>5</v>
      </c>
      <c r="E115" s="28"/>
      <c r="F115" s="29" t="s">
        <v>1</v>
      </c>
      <c r="G115" s="30"/>
      <c r="H115" s="31" t="s">
        <v>2</v>
      </c>
      <c r="I115" s="31"/>
      <c r="J115" s="32"/>
      <c r="K115" s="6"/>
      <c r="L115" s="7" t="s">
        <v>6</v>
      </c>
      <c r="M115" s="28"/>
    </row>
    <row r="116" spans="1:14" ht="19.5" thickBot="1" x14ac:dyDescent="0.35">
      <c r="B116" s="12" t="s">
        <v>3</v>
      </c>
      <c r="C116" s="11" t="s">
        <v>7</v>
      </c>
      <c r="D116" s="11" t="s">
        <v>8</v>
      </c>
      <c r="E116" s="8" t="s">
        <v>9</v>
      </c>
      <c r="F116" s="33" t="s">
        <v>4</v>
      </c>
      <c r="G116" s="37"/>
      <c r="H116" s="34"/>
      <c r="I116" s="35"/>
      <c r="J116" s="36"/>
      <c r="K116" s="11" t="s">
        <v>7</v>
      </c>
      <c r="L116" s="11" t="s">
        <v>8</v>
      </c>
      <c r="M116" s="8" t="s">
        <v>9</v>
      </c>
    </row>
    <row r="117" spans="1:14" ht="15.75" x14ac:dyDescent="0.25">
      <c r="A117" s="432"/>
      <c r="B117" s="146">
        <f>1</f>
        <v>1</v>
      </c>
      <c r="C117" s="170" t="s">
        <v>199</v>
      </c>
      <c r="D117" s="626"/>
      <c r="E117" s="156"/>
      <c r="F117" s="152" t="s">
        <v>357</v>
      </c>
      <c r="G117" s="330" t="s">
        <v>358</v>
      </c>
      <c r="H117" s="622"/>
      <c r="I117" s="622"/>
      <c r="J117" s="536"/>
      <c r="K117" s="195" t="s">
        <v>213</v>
      </c>
      <c r="L117" s="475"/>
      <c r="M117" s="186"/>
      <c r="N117" s="39">
        <f>1</f>
        <v>1</v>
      </c>
    </row>
    <row r="118" spans="1:14" ht="15.6" customHeight="1" x14ac:dyDescent="0.25">
      <c r="B118" s="147">
        <f>B117+1</f>
        <v>2</v>
      </c>
      <c r="C118" s="128" t="s">
        <v>66</v>
      </c>
      <c r="D118" s="624"/>
      <c r="E118" s="375"/>
      <c r="F118" s="150" t="s">
        <v>357</v>
      </c>
      <c r="G118" s="140" t="s">
        <v>359</v>
      </c>
      <c r="H118" s="227"/>
      <c r="I118" s="227"/>
      <c r="J118" s="335"/>
      <c r="K118" s="128" t="s">
        <v>198</v>
      </c>
      <c r="L118" s="457"/>
      <c r="M118" s="476"/>
      <c r="N118" s="20">
        <f t="shared" ref="N118:N177" si="7">N117+1</f>
        <v>2</v>
      </c>
    </row>
    <row r="119" spans="1:14" ht="15.75" x14ac:dyDescent="0.25">
      <c r="B119" s="181">
        <f>B118+1</f>
        <v>3</v>
      </c>
      <c r="C119" s="128" t="s">
        <v>199</v>
      </c>
      <c r="D119" s="623"/>
      <c r="E119" s="484"/>
      <c r="F119" s="150" t="s">
        <v>357</v>
      </c>
      <c r="G119" s="140" t="s">
        <v>360</v>
      </c>
      <c r="H119" s="227"/>
      <c r="I119" s="227"/>
      <c r="J119" s="335"/>
      <c r="K119" s="236" t="s">
        <v>227</v>
      </c>
      <c r="L119" s="188"/>
      <c r="M119" s="188"/>
      <c r="N119" s="20">
        <f t="shared" si="7"/>
        <v>3</v>
      </c>
    </row>
    <row r="120" spans="1:14" ht="15.6" customHeight="1" x14ac:dyDescent="0.25">
      <c r="B120" s="147">
        <f t="shared" ref="B120:B178" si="8">B119+1</f>
        <v>4</v>
      </c>
      <c r="C120" s="128" t="s">
        <v>222</v>
      </c>
      <c r="D120" s="485"/>
      <c r="E120" s="375"/>
      <c r="F120" s="150" t="s">
        <v>357</v>
      </c>
      <c r="G120" s="140" t="s">
        <v>361</v>
      </c>
      <c r="H120" s="227"/>
      <c r="I120" s="227"/>
      <c r="J120" s="335"/>
      <c r="K120" s="236" t="s">
        <v>227</v>
      </c>
      <c r="L120" s="188"/>
      <c r="M120" s="188"/>
      <c r="N120" s="20">
        <f t="shared" si="7"/>
        <v>4</v>
      </c>
    </row>
    <row r="121" spans="1:14" ht="15.6" customHeight="1" x14ac:dyDescent="0.25">
      <c r="B121" s="181">
        <f t="shared" si="8"/>
        <v>5</v>
      </c>
      <c r="C121" s="128" t="s">
        <v>83</v>
      </c>
      <c r="D121" s="485"/>
      <c r="E121" s="375"/>
      <c r="F121" s="150" t="s">
        <v>357</v>
      </c>
      <c r="G121" s="1044" t="s">
        <v>362</v>
      </c>
      <c r="H121" s="1040"/>
      <c r="I121" s="1040"/>
      <c r="J121" s="1041"/>
      <c r="K121" s="223" t="s">
        <v>16</v>
      </c>
      <c r="L121" s="457"/>
      <c r="M121" s="461"/>
      <c r="N121" s="20">
        <f t="shared" si="7"/>
        <v>5</v>
      </c>
    </row>
    <row r="122" spans="1:14" ht="15.6" customHeight="1" x14ac:dyDescent="0.25">
      <c r="B122" s="181">
        <f t="shared" si="8"/>
        <v>6</v>
      </c>
      <c r="C122" s="128" t="s">
        <v>66</v>
      </c>
      <c r="D122" s="376"/>
      <c r="E122" s="375"/>
      <c r="F122" s="150" t="s">
        <v>357</v>
      </c>
      <c r="G122" s="1058" t="s">
        <v>363</v>
      </c>
      <c r="H122" s="1059"/>
      <c r="I122" s="1059"/>
      <c r="J122" s="1060"/>
      <c r="K122" s="216" t="s">
        <v>197</v>
      </c>
      <c r="L122" s="380"/>
      <c r="M122" s="458"/>
      <c r="N122" s="20">
        <f t="shared" si="7"/>
        <v>6</v>
      </c>
    </row>
    <row r="123" spans="1:14" ht="15.6" customHeight="1" x14ac:dyDescent="0.25">
      <c r="B123" s="181">
        <f t="shared" si="8"/>
        <v>7</v>
      </c>
      <c r="C123" s="128" t="s">
        <v>66</v>
      </c>
      <c r="D123" s="376"/>
      <c r="E123" s="375"/>
      <c r="F123" s="150" t="s">
        <v>357</v>
      </c>
      <c r="G123" s="1044" t="s">
        <v>364</v>
      </c>
      <c r="H123" s="1040"/>
      <c r="I123" s="1040"/>
      <c r="J123" s="1041"/>
      <c r="K123" s="236" t="s">
        <v>198</v>
      </c>
      <c r="L123" s="187"/>
      <c r="M123" s="188"/>
      <c r="N123" s="20">
        <f t="shared" si="7"/>
        <v>7</v>
      </c>
    </row>
    <row r="124" spans="1:14" ht="15.6" customHeight="1" x14ac:dyDescent="0.25">
      <c r="B124" s="181">
        <f t="shared" si="8"/>
        <v>8</v>
      </c>
      <c r="C124" s="128" t="s">
        <v>60</v>
      </c>
      <c r="D124" s="376"/>
      <c r="E124" s="214"/>
      <c r="F124" s="150" t="s">
        <v>357</v>
      </c>
      <c r="G124" s="1058" t="s">
        <v>365</v>
      </c>
      <c r="H124" s="1042"/>
      <c r="I124" s="1042"/>
      <c r="J124" s="1043"/>
      <c r="K124" s="236" t="s">
        <v>227</v>
      </c>
      <c r="L124" s="461"/>
      <c r="M124" s="380"/>
      <c r="N124" s="20">
        <f t="shared" si="7"/>
        <v>8</v>
      </c>
    </row>
    <row r="125" spans="1:14" ht="15.6" customHeight="1" x14ac:dyDescent="0.25">
      <c r="B125" s="181">
        <f t="shared" si="8"/>
        <v>9</v>
      </c>
      <c r="C125" s="128" t="s">
        <v>58</v>
      </c>
      <c r="D125" s="485"/>
      <c r="E125" s="214"/>
      <c r="F125" s="150" t="s">
        <v>357</v>
      </c>
      <c r="G125" s="140" t="s">
        <v>366</v>
      </c>
      <c r="H125" s="227"/>
      <c r="I125" s="227"/>
      <c r="J125" s="335"/>
      <c r="K125" s="223" t="s">
        <v>227</v>
      </c>
      <c r="L125" s="457"/>
      <c r="M125" s="188"/>
      <c r="N125" s="20">
        <f t="shared" si="7"/>
        <v>9</v>
      </c>
    </row>
    <row r="126" spans="1:14" ht="15.6" customHeight="1" x14ac:dyDescent="0.25">
      <c r="B126" s="181">
        <f t="shared" si="8"/>
        <v>10</v>
      </c>
      <c r="C126" s="128" t="s">
        <v>60</v>
      </c>
      <c r="D126" s="485"/>
      <c r="E126" s="375"/>
      <c r="F126" s="150" t="s">
        <v>357</v>
      </c>
      <c r="G126" s="140" t="s">
        <v>367</v>
      </c>
      <c r="H126" s="227"/>
      <c r="I126" s="227"/>
      <c r="J126" s="335"/>
      <c r="K126" s="128" t="s">
        <v>198</v>
      </c>
      <c r="L126" s="476"/>
      <c r="M126" s="188"/>
      <c r="N126" s="20">
        <f t="shared" si="7"/>
        <v>10</v>
      </c>
    </row>
    <row r="127" spans="1:14" ht="15.6" customHeight="1" x14ac:dyDescent="0.25">
      <c r="B127" s="181">
        <f t="shared" si="8"/>
        <v>11</v>
      </c>
      <c r="C127" s="128" t="s">
        <v>66</v>
      </c>
      <c r="D127" s="624"/>
      <c r="E127" s="214"/>
      <c r="F127" s="150" t="s">
        <v>357</v>
      </c>
      <c r="G127" s="140" t="s">
        <v>368</v>
      </c>
      <c r="H127" s="227"/>
      <c r="I127" s="227"/>
      <c r="J127" s="335"/>
      <c r="K127" s="223" t="s">
        <v>87</v>
      </c>
      <c r="L127" s="457"/>
      <c r="M127" s="122"/>
      <c r="N127" s="20">
        <f t="shared" si="7"/>
        <v>11</v>
      </c>
    </row>
    <row r="128" spans="1:14" ht="15.6" customHeight="1" x14ac:dyDescent="0.25">
      <c r="B128" s="181">
        <f t="shared" si="8"/>
        <v>12</v>
      </c>
      <c r="C128" s="209" t="s">
        <v>66</v>
      </c>
      <c r="D128" s="376"/>
      <c r="E128" s="375"/>
      <c r="F128" s="150" t="s">
        <v>357</v>
      </c>
      <c r="G128" s="140" t="s">
        <v>369</v>
      </c>
      <c r="H128" s="227"/>
      <c r="I128" s="227"/>
      <c r="J128" s="335"/>
      <c r="K128" s="236" t="s">
        <v>198</v>
      </c>
      <c r="L128" s="187"/>
      <c r="M128" s="122"/>
      <c r="N128" s="20">
        <f t="shared" si="7"/>
        <v>12</v>
      </c>
    </row>
    <row r="129" spans="2:14" ht="15.6" customHeight="1" x14ac:dyDescent="0.25">
      <c r="B129" s="181">
        <f t="shared" si="8"/>
        <v>13</v>
      </c>
      <c r="C129" s="209" t="s">
        <v>66</v>
      </c>
      <c r="D129" s="376"/>
      <c r="E129" s="375"/>
      <c r="F129" s="150" t="s">
        <v>357</v>
      </c>
      <c r="G129" s="140" t="s">
        <v>370</v>
      </c>
      <c r="H129" s="573"/>
      <c r="I129" s="573"/>
      <c r="J129" s="576"/>
      <c r="K129" s="223" t="s">
        <v>87</v>
      </c>
      <c r="L129" s="380"/>
      <c r="M129" s="461"/>
      <c r="N129" s="20">
        <f t="shared" si="7"/>
        <v>13</v>
      </c>
    </row>
    <row r="130" spans="2:14" ht="15.6" customHeight="1" x14ac:dyDescent="0.25">
      <c r="B130" s="181">
        <f t="shared" si="8"/>
        <v>14</v>
      </c>
      <c r="C130" s="209" t="s">
        <v>66</v>
      </c>
      <c r="D130" s="624"/>
      <c r="E130" s="571"/>
      <c r="F130" s="150" t="s">
        <v>357</v>
      </c>
      <c r="G130" s="140" t="s">
        <v>371</v>
      </c>
      <c r="H130" s="573"/>
      <c r="I130" s="573"/>
      <c r="J130" s="576"/>
      <c r="K130" s="223" t="s">
        <v>227</v>
      </c>
      <c r="L130" s="457"/>
      <c r="M130" s="188"/>
      <c r="N130" s="20">
        <f t="shared" si="7"/>
        <v>14</v>
      </c>
    </row>
    <row r="131" spans="2:14" ht="15.6" customHeight="1" x14ac:dyDescent="0.25">
      <c r="B131" s="181">
        <f t="shared" si="8"/>
        <v>15</v>
      </c>
      <c r="C131" s="469" t="s">
        <v>66</v>
      </c>
      <c r="D131" s="376"/>
      <c r="E131" s="375"/>
      <c r="F131" s="150" t="s">
        <v>357</v>
      </c>
      <c r="G131" s="140" t="s">
        <v>372</v>
      </c>
      <c r="H131" s="573"/>
      <c r="I131" s="573"/>
      <c r="J131" s="576"/>
      <c r="K131" s="223" t="s">
        <v>87</v>
      </c>
      <c r="L131" s="380"/>
      <c r="M131" s="461"/>
      <c r="N131" s="20">
        <f t="shared" si="7"/>
        <v>15</v>
      </c>
    </row>
    <row r="132" spans="2:14" ht="15.6" customHeight="1" x14ac:dyDescent="0.25">
      <c r="B132" s="181">
        <f t="shared" si="8"/>
        <v>16</v>
      </c>
      <c r="C132" s="209" t="s">
        <v>66</v>
      </c>
      <c r="D132" s="376"/>
      <c r="E132" s="159"/>
      <c r="F132" s="150" t="s">
        <v>357</v>
      </c>
      <c r="G132" s="140" t="s">
        <v>373</v>
      </c>
      <c r="H132" s="573"/>
      <c r="I132" s="573"/>
      <c r="J132" s="576"/>
      <c r="K132" s="223" t="s">
        <v>87</v>
      </c>
      <c r="L132" s="380"/>
      <c r="M132" s="461"/>
      <c r="N132" s="20">
        <f t="shared" si="7"/>
        <v>16</v>
      </c>
    </row>
    <row r="133" spans="2:14" ht="15.6" customHeight="1" x14ac:dyDescent="0.25">
      <c r="B133" s="181">
        <f t="shared" si="8"/>
        <v>17</v>
      </c>
      <c r="C133" s="128" t="s">
        <v>199</v>
      </c>
      <c r="D133" s="485"/>
      <c r="E133" s="604"/>
      <c r="F133" s="150" t="s">
        <v>357</v>
      </c>
      <c r="G133" s="140" t="s">
        <v>374</v>
      </c>
      <c r="H133" s="227"/>
      <c r="I133" s="227"/>
      <c r="J133" s="335"/>
      <c r="K133" s="128" t="s">
        <v>198</v>
      </c>
      <c r="L133" s="461"/>
      <c r="M133" s="476"/>
      <c r="N133" s="20">
        <f t="shared" si="7"/>
        <v>17</v>
      </c>
    </row>
    <row r="134" spans="2:14" ht="15.6" customHeight="1" x14ac:dyDescent="0.25">
      <c r="B134" s="181">
        <f t="shared" si="8"/>
        <v>18</v>
      </c>
      <c r="C134" s="128" t="s">
        <v>58</v>
      </c>
      <c r="D134" s="485"/>
      <c r="E134" s="625"/>
      <c r="F134" s="150" t="s">
        <v>357</v>
      </c>
      <c r="G134" s="1044" t="s">
        <v>375</v>
      </c>
      <c r="H134" s="1040"/>
      <c r="I134" s="1040"/>
      <c r="J134" s="1041"/>
      <c r="K134" s="236" t="s">
        <v>198</v>
      </c>
      <c r="L134" s="122"/>
      <c r="M134" s="188"/>
      <c r="N134" s="20">
        <f t="shared" si="7"/>
        <v>18</v>
      </c>
    </row>
    <row r="135" spans="2:14" ht="15.6" customHeight="1" x14ac:dyDescent="0.25">
      <c r="B135" s="181">
        <f t="shared" si="8"/>
        <v>19</v>
      </c>
      <c r="C135" s="128" t="s">
        <v>58</v>
      </c>
      <c r="D135" s="485"/>
      <c r="E135" s="625"/>
      <c r="F135" s="150" t="s">
        <v>357</v>
      </c>
      <c r="G135" s="140" t="s">
        <v>376</v>
      </c>
      <c r="H135" s="227"/>
      <c r="I135" s="227"/>
      <c r="J135" s="335"/>
      <c r="K135" s="236" t="s">
        <v>198</v>
      </c>
      <c r="L135" s="122"/>
      <c r="M135" s="188"/>
      <c r="N135" s="20">
        <f t="shared" si="7"/>
        <v>19</v>
      </c>
    </row>
    <row r="136" spans="2:14" ht="15.6" customHeight="1" x14ac:dyDescent="0.25">
      <c r="B136" s="181">
        <f t="shared" si="8"/>
        <v>20</v>
      </c>
      <c r="C136" s="128" t="s">
        <v>199</v>
      </c>
      <c r="D136" s="485"/>
      <c r="E136" s="159"/>
      <c r="F136" s="150" t="s">
        <v>357</v>
      </c>
      <c r="G136" s="1044" t="s">
        <v>377</v>
      </c>
      <c r="H136" s="1040"/>
      <c r="I136" s="1040"/>
      <c r="J136" s="1041"/>
      <c r="K136" s="236" t="s">
        <v>198</v>
      </c>
      <c r="L136" s="122"/>
      <c r="M136" s="188"/>
      <c r="N136" s="20">
        <f t="shared" si="7"/>
        <v>20</v>
      </c>
    </row>
    <row r="137" spans="2:14" ht="16.149999999999999" customHeight="1" thickBot="1" x14ac:dyDescent="0.3">
      <c r="B137" s="148">
        <f t="shared" si="8"/>
        <v>21</v>
      </c>
      <c r="C137" s="631" t="s">
        <v>58</v>
      </c>
      <c r="D137" s="632"/>
      <c r="E137" s="633"/>
      <c r="F137" s="228" t="s">
        <v>357</v>
      </c>
      <c r="G137" s="1092" t="s">
        <v>378</v>
      </c>
      <c r="H137" s="1093"/>
      <c r="I137" s="1093"/>
      <c r="J137" s="1094"/>
      <c r="K137" s="241" t="s">
        <v>62</v>
      </c>
      <c r="L137" s="634"/>
      <c r="M137" s="635"/>
      <c r="N137" s="20">
        <f t="shared" si="7"/>
        <v>21</v>
      </c>
    </row>
    <row r="138" spans="2:14" ht="15.6" customHeight="1" x14ac:dyDescent="0.25">
      <c r="B138" s="381">
        <f t="shared" si="8"/>
        <v>22</v>
      </c>
      <c r="C138" s="199" t="s">
        <v>84</v>
      </c>
      <c r="D138" s="707"/>
      <c r="E138" s="202"/>
      <c r="F138" s="152" t="s">
        <v>568</v>
      </c>
      <c r="G138" s="1073" t="s">
        <v>594</v>
      </c>
      <c r="H138" s="1095"/>
      <c r="I138" s="1095"/>
      <c r="J138" s="1096"/>
      <c r="K138" s="195" t="s">
        <v>197</v>
      </c>
      <c r="L138" s="154"/>
      <c r="M138" s="1097"/>
      <c r="N138" s="39">
        <f>1</f>
        <v>1</v>
      </c>
    </row>
    <row r="139" spans="2:14" ht="15.6" customHeight="1" x14ac:dyDescent="0.25">
      <c r="B139" s="523">
        <f t="shared" si="8"/>
        <v>23</v>
      </c>
      <c r="C139" s="469" t="s">
        <v>84</v>
      </c>
      <c r="D139" s="1098"/>
      <c r="E139" s="628"/>
      <c r="F139" s="400" t="s">
        <v>568</v>
      </c>
      <c r="G139" s="1054" t="s">
        <v>481</v>
      </c>
      <c r="H139" s="1045"/>
      <c r="I139" s="1045"/>
      <c r="J139" s="1046"/>
      <c r="K139" s="223" t="s">
        <v>197</v>
      </c>
      <c r="L139" s="629"/>
      <c r="M139" s="630"/>
      <c r="N139" s="20">
        <f t="shared" si="7"/>
        <v>2</v>
      </c>
    </row>
    <row r="140" spans="2:14" ht="15.6" customHeight="1" x14ac:dyDescent="0.25">
      <c r="B140" s="523">
        <f t="shared" si="8"/>
        <v>24</v>
      </c>
      <c r="C140" s="209" t="s">
        <v>84</v>
      </c>
      <c r="D140" s="405"/>
      <c r="E140" s="410"/>
      <c r="F140" s="150" t="s">
        <v>568</v>
      </c>
      <c r="G140" s="1053" t="s">
        <v>482</v>
      </c>
      <c r="H140" s="1047"/>
      <c r="I140" s="1047"/>
      <c r="J140" s="1048"/>
      <c r="K140" s="216" t="s">
        <v>197</v>
      </c>
      <c r="L140" s="143"/>
      <c r="M140" s="408"/>
      <c r="N140" s="20">
        <f t="shared" si="7"/>
        <v>3</v>
      </c>
    </row>
    <row r="141" spans="2:14" ht="15.6" customHeight="1" x14ac:dyDescent="0.25">
      <c r="B141" s="523">
        <f t="shared" si="8"/>
        <v>25</v>
      </c>
      <c r="C141" s="209" t="s">
        <v>84</v>
      </c>
      <c r="D141" s="405"/>
      <c r="E141" s="408"/>
      <c r="F141" s="150" t="s">
        <v>568</v>
      </c>
      <c r="G141" s="1053" t="s">
        <v>483</v>
      </c>
      <c r="H141" s="1047"/>
      <c r="I141" s="1047"/>
      <c r="J141" s="1048"/>
      <c r="K141" s="216" t="s">
        <v>197</v>
      </c>
      <c r="L141" s="143"/>
      <c r="M141" s="408"/>
      <c r="N141" s="20">
        <f t="shared" si="7"/>
        <v>4</v>
      </c>
    </row>
    <row r="142" spans="2:14" ht="15.6" customHeight="1" x14ac:dyDescent="0.25">
      <c r="B142" s="523">
        <f t="shared" si="8"/>
        <v>26</v>
      </c>
      <c r="C142" s="209" t="s">
        <v>84</v>
      </c>
      <c r="D142" s="405"/>
      <c r="E142" s="408"/>
      <c r="F142" s="150" t="s">
        <v>568</v>
      </c>
      <c r="G142" s="1053" t="s">
        <v>484</v>
      </c>
      <c r="H142" s="1047"/>
      <c r="I142" s="1047"/>
      <c r="J142" s="1048"/>
      <c r="K142" s="216" t="s">
        <v>197</v>
      </c>
      <c r="L142" s="143"/>
      <c r="M142" s="408"/>
      <c r="N142" s="20">
        <f t="shared" si="7"/>
        <v>5</v>
      </c>
    </row>
    <row r="143" spans="2:14" ht="15.6" customHeight="1" x14ac:dyDescent="0.25">
      <c r="B143" s="523">
        <f t="shared" si="8"/>
        <v>27</v>
      </c>
      <c r="C143" s="209" t="s">
        <v>84</v>
      </c>
      <c r="D143" s="405"/>
      <c r="E143" s="408"/>
      <c r="F143" s="150" t="s">
        <v>568</v>
      </c>
      <c r="G143" s="1053" t="s">
        <v>485</v>
      </c>
      <c r="H143" s="1047"/>
      <c r="I143" s="1047"/>
      <c r="J143" s="1048"/>
      <c r="K143" s="216" t="s">
        <v>197</v>
      </c>
      <c r="L143" s="143"/>
      <c r="M143" s="408"/>
      <c r="N143" s="20">
        <f t="shared" si="7"/>
        <v>6</v>
      </c>
    </row>
    <row r="144" spans="2:14" ht="15.6" customHeight="1" x14ac:dyDescent="0.25">
      <c r="B144" s="523">
        <f t="shared" si="8"/>
        <v>28</v>
      </c>
      <c r="C144" s="209" t="s">
        <v>84</v>
      </c>
      <c r="D144" s="376"/>
      <c r="E144" s="214"/>
      <c r="F144" s="150" t="s">
        <v>568</v>
      </c>
      <c r="G144" s="1044" t="s">
        <v>595</v>
      </c>
      <c r="H144" s="1040"/>
      <c r="I144" s="1040"/>
      <c r="J144" s="1041"/>
      <c r="K144" s="216" t="s">
        <v>197</v>
      </c>
      <c r="L144" s="143"/>
      <c r="M144" s="408"/>
      <c r="N144" s="20">
        <f t="shared" si="7"/>
        <v>7</v>
      </c>
    </row>
    <row r="145" spans="2:14" ht="15.6" customHeight="1" x14ac:dyDescent="0.25">
      <c r="B145" s="523">
        <f t="shared" si="8"/>
        <v>29</v>
      </c>
      <c r="C145" s="209" t="s">
        <v>84</v>
      </c>
      <c r="D145" s="405"/>
      <c r="E145" s="408"/>
      <c r="F145" s="150" t="s">
        <v>568</v>
      </c>
      <c r="G145" s="1054" t="s">
        <v>486</v>
      </c>
      <c r="H145" s="1045"/>
      <c r="I145" s="1045"/>
      <c r="J145" s="1046"/>
      <c r="K145" s="216" t="s">
        <v>197</v>
      </c>
      <c r="L145" s="143"/>
      <c r="M145" s="408"/>
      <c r="N145" s="20">
        <f t="shared" si="7"/>
        <v>8</v>
      </c>
    </row>
    <row r="146" spans="2:14" ht="16.149999999999999" customHeight="1" thickBot="1" x14ac:dyDescent="0.3">
      <c r="B146" s="353">
        <f t="shared" si="8"/>
        <v>30</v>
      </c>
      <c r="C146" s="566" t="s">
        <v>84</v>
      </c>
      <c r="D146" s="1099"/>
      <c r="E146" s="344"/>
      <c r="F146" s="174" t="s">
        <v>568</v>
      </c>
      <c r="G146" s="1055" t="s">
        <v>487</v>
      </c>
      <c r="H146" s="1049"/>
      <c r="I146" s="1049"/>
      <c r="J146" s="1050"/>
      <c r="K146" s="220" t="s">
        <v>197</v>
      </c>
      <c r="L146" s="344"/>
      <c r="M146" s="411"/>
      <c r="N146" s="20">
        <f t="shared" si="7"/>
        <v>9</v>
      </c>
    </row>
    <row r="147" spans="2:14" ht="15.6" customHeight="1" x14ac:dyDescent="0.25">
      <c r="B147" s="160">
        <f t="shared" si="8"/>
        <v>31</v>
      </c>
      <c r="C147" s="638" t="s">
        <v>94</v>
      </c>
      <c r="D147" s="385"/>
      <c r="E147" s="486"/>
      <c r="F147" s="381" t="s">
        <v>567</v>
      </c>
      <c r="G147" s="173" t="s">
        <v>379</v>
      </c>
      <c r="H147" s="85"/>
      <c r="I147" s="141"/>
      <c r="J147" s="142"/>
      <c r="K147" s="170" t="s">
        <v>227</v>
      </c>
      <c r="L147" s="463"/>
      <c r="M147" s="477"/>
      <c r="N147" s="39">
        <f>1</f>
        <v>1</v>
      </c>
    </row>
    <row r="148" spans="2:14" ht="15.6" customHeight="1" x14ac:dyDescent="0.25">
      <c r="B148" s="119">
        <f t="shared" si="8"/>
        <v>32</v>
      </c>
      <c r="C148" s="128" t="s">
        <v>199</v>
      </c>
      <c r="D148" s="380"/>
      <c r="E148" s="448"/>
      <c r="F148" s="523" t="s">
        <v>567</v>
      </c>
      <c r="G148" s="176" t="s">
        <v>380</v>
      </c>
      <c r="H148" s="98"/>
      <c r="I148" s="101"/>
      <c r="J148" s="144"/>
      <c r="K148" s="236" t="s">
        <v>198</v>
      </c>
      <c r="L148" s="158"/>
      <c r="M148" s="122"/>
      <c r="N148" s="20">
        <f t="shared" si="7"/>
        <v>2</v>
      </c>
    </row>
    <row r="149" spans="2:14" ht="15.6" customHeight="1" x14ac:dyDescent="0.25">
      <c r="B149" s="119">
        <f t="shared" si="8"/>
        <v>33</v>
      </c>
      <c r="C149" s="200" t="s">
        <v>58</v>
      </c>
      <c r="D149" s="122"/>
      <c r="E149" s="448"/>
      <c r="F149" s="523" t="s">
        <v>567</v>
      </c>
      <c r="G149" s="176" t="s">
        <v>381</v>
      </c>
      <c r="H149" s="99"/>
      <c r="I149" s="101"/>
      <c r="J149" s="144"/>
      <c r="K149" s="236" t="s">
        <v>198</v>
      </c>
      <c r="L149" s="158"/>
      <c r="M149" s="122"/>
      <c r="N149" s="20">
        <f t="shared" si="7"/>
        <v>3</v>
      </c>
    </row>
    <row r="150" spans="2:14" ht="15.6" customHeight="1" x14ac:dyDescent="0.25">
      <c r="B150" s="119">
        <f t="shared" si="8"/>
        <v>34</v>
      </c>
      <c r="C150" s="200" t="s">
        <v>60</v>
      </c>
      <c r="D150" s="122"/>
      <c r="E150" s="213"/>
      <c r="F150" s="523" t="s">
        <v>567</v>
      </c>
      <c r="G150" s="176" t="s">
        <v>382</v>
      </c>
      <c r="H150" s="99"/>
      <c r="I150" s="101"/>
      <c r="J150" s="144"/>
      <c r="K150" s="236" t="s">
        <v>198</v>
      </c>
      <c r="L150" s="256"/>
      <c r="M150" s="122"/>
      <c r="N150" s="20">
        <f t="shared" si="7"/>
        <v>4</v>
      </c>
    </row>
    <row r="151" spans="2:14" ht="15.6" customHeight="1" x14ac:dyDescent="0.25">
      <c r="B151" s="119">
        <f t="shared" si="8"/>
        <v>35</v>
      </c>
      <c r="C151" s="211" t="s">
        <v>60</v>
      </c>
      <c r="D151" s="380"/>
      <c r="E151" s="450"/>
      <c r="F151" s="523" t="s">
        <v>567</v>
      </c>
      <c r="G151" s="176" t="s">
        <v>383</v>
      </c>
      <c r="H151" s="99"/>
      <c r="I151" s="101"/>
      <c r="J151" s="91"/>
      <c r="K151" s="236" t="s">
        <v>227</v>
      </c>
      <c r="L151" s="256"/>
      <c r="M151" s="122"/>
      <c r="N151" s="20">
        <f t="shared" si="7"/>
        <v>5</v>
      </c>
    </row>
    <row r="152" spans="2:14" ht="15.6" customHeight="1" x14ac:dyDescent="0.25">
      <c r="B152" s="231">
        <f t="shared" si="8"/>
        <v>36</v>
      </c>
      <c r="C152" s="211" t="s">
        <v>60</v>
      </c>
      <c r="D152" s="476"/>
      <c r="E152" s="157"/>
      <c r="F152" s="523" t="s">
        <v>567</v>
      </c>
      <c r="G152" s="178" t="s">
        <v>384</v>
      </c>
      <c r="H152" s="95"/>
      <c r="I152" s="183"/>
      <c r="J152" s="184"/>
      <c r="K152" s="333" t="s">
        <v>227</v>
      </c>
      <c r="L152" s="188"/>
      <c r="M152" s="157"/>
      <c r="N152" s="20">
        <f t="shared" si="7"/>
        <v>6</v>
      </c>
    </row>
    <row r="153" spans="2:14" ht="15.6" customHeight="1" x14ac:dyDescent="0.25">
      <c r="B153" s="119">
        <f t="shared" si="8"/>
        <v>37</v>
      </c>
      <c r="C153" s="237" t="s">
        <v>60</v>
      </c>
      <c r="D153" s="188"/>
      <c r="E153" s="157"/>
      <c r="F153" s="523" t="s">
        <v>567</v>
      </c>
      <c r="G153" s="198" t="s">
        <v>385</v>
      </c>
      <c r="H153" s="133"/>
      <c r="I153" s="132"/>
      <c r="J153" s="378"/>
      <c r="K153" s="435" t="s">
        <v>87</v>
      </c>
      <c r="L153" s="187"/>
      <c r="M153" s="157"/>
      <c r="N153" s="20">
        <f t="shared" si="7"/>
        <v>7</v>
      </c>
    </row>
    <row r="154" spans="2:14" ht="15.6" customHeight="1" x14ac:dyDescent="0.25">
      <c r="B154" s="119">
        <f t="shared" si="8"/>
        <v>38</v>
      </c>
      <c r="C154" s="679" t="s">
        <v>60</v>
      </c>
      <c r="D154" s="188"/>
      <c r="E154" s="213"/>
      <c r="F154" s="523" t="s">
        <v>567</v>
      </c>
      <c r="G154" s="176" t="s">
        <v>386</v>
      </c>
      <c r="H154" s="99"/>
      <c r="I154" s="101"/>
      <c r="J154" s="144"/>
      <c r="K154" s="211" t="s">
        <v>198</v>
      </c>
      <c r="L154" s="187"/>
      <c r="M154" s="213"/>
      <c r="N154" s="20">
        <f t="shared" si="7"/>
        <v>8</v>
      </c>
    </row>
    <row r="155" spans="2:14" ht="16.149999999999999" customHeight="1" x14ac:dyDescent="0.25">
      <c r="B155" s="119">
        <f t="shared" si="8"/>
        <v>39</v>
      </c>
      <c r="C155" s="640" t="s">
        <v>94</v>
      </c>
      <c r="D155" s="637"/>
      <c r="E155" s="449"/>
      <c r="F155" s="523" t="s">
        <v>567</v>
      </c>
      <c r="G155" s="176" t="s">
        <v>387</v>
      </c>
      <c r="H155" s="99"/>
      <c r="I155" s="101"/>
      <c r="J155" s="144"/>
      <c r="K155" s="128" t="s">
        <v>198</v>
      </c>
      <c r="L155" s="476"/>
      <c r="M155" s="214"/>
      <c r="N155" s="20">
        <f t="shared" si="7"/>
        <v>9</v>
      </c>
    </row>
    <row r="156" spans="2:14" ht="16.149999999999999" customHeight="1" thickBot="1" x14ac:dyDescent="0.3">
      <c r="B156" s="120">
        <f t="shared" si="8"/>
        <v>40</v>
      </c>
      <c r="C156" s="649" t="s">
        <v>58</v>
      </c>
      <c r="D156" s="278"/>
      <c r="E156" s="650"/>
      <c r="F156" s="352" t="s">
        <v>567</v>
      </c>
      <c r="G156" s="198" t="s">
        <v>388</v>
      </c>
      <c r="H156" s="133"/>
      <c r="I156" s="108"/>
      <c r="J156" s="354"/>
      <c r="K156" s="627" t="s">
        <v>198</v>
      </c>
      <c r="L156" s="651"/>
      <c r="M156" s="419"/>
      <c r="N156" s="20">
        <f t="shared" si="7"/>
        <v>10</v>
      </c>
    </row>
    <row r="157" spans="2:14" ht="16.149999999999999" customHeight="1" x14ac:dyDescent="0.25">
      <c r="B157" s="160">
        <f t="shared" si="8"/>
        <v>41</v>
      </c>
      <c r="C157" s="669" t="s">
        <v>58</v>
      </c>
      <c r="D157" s="663"/>
      <c r="E157" s="153"/>
      <c r="F157" s="643" t="s">
        <v>550</v>
      </c>
      <c r="G157" s="674" t="s">
        <v>551</v>
      </c>
      <c r="H157" s="652"/>
      <c r="I157" s="653"/>
      <c r="J157" s="502"/>
      <c r="K157" s="638" t="s">
        <v>227</v>
      </c>
      <c r="L157" s="155"/>
      <c r="M157" s="156"/>
      <c r="N157" s="20">
        <f>1</f>
        <v>1</v>
      </c>
    </row>
    <row r="158" spans="2:14" ht="16.149999999999999" customHeight="1" x14ac:dyDescent="0.25">
      <c r="B158" s="119">
        <f>B157+1</f>
        <v>42</v>
      </c>
      <c r="C158" s="216" t="s">
        <v>199</v>
      </c>
      <c r="D158" s="664"/>
      <c r="E158" s="450"/>
      <c r="F158" s="1061" t="s">
        <v>550</v>
      </c>
      <c r="G158" s="1083" t="s">
        <v>596</v>
      </c>
      <c r="H158" s="661"/>
      <c r="I158" s="662"/>
      <c r="J158" s="675"/>
      <c r="K158" s="346" t="s">
        <v>227</v>
      </c>
      <c r="L158" s="470"/>
      <c r="M158" s="474"/>
      <c r="N158" s="20">
        <f>N157+1</f>
        <v>2</v>
      </c>
    </row>
    <row r="159" spans="2:14" ht="16.149999999999999" customHeight="1" x14ac:dyDescent="0.25">
      <c r="B159" s="119">
        <f t="shared" si="8"/>
        <v>43</v>
      </c>
      <c r="C159" s="128" t="s">
        <v>83</v>
      </c>
      <c r="D159" s="485"/>
      <c r="E159" s="333"/>
      <c r="F159" s="646" t="s">
        <v>550</v>
      </c>
      <c r="G159" s="676" t="s">
        <v>581</v>
      </c>
      <c r="H159" s="644"/>
      <c r="I159" s="645"/>
      <c r="J159" s="503"/>
      <c r="K159" s="346" t="s">
        <v>227</v>
      </c>
      <c r="L159" s="158"/>
      <c r="M159" s="159"/>
      <c r="N159" s="20">
        <f t="shared" si="7"/>
        <v>3</v>
      </c>
    </row>
    <row r="160" spans="2:14" ht="16.149999999999999" customHeight="1" x14ac:dyDescent="0.25">
      <c r="B160" s="119">
        <f t="shared" si="8"/>
        <v>44</v>
      </c>
      <c r="C160" s="216" t="s">
        <v>58</v>
      </c>
      <c r="D160" s="665"/>
      <c r="E160" s="157"/>
      <c r="F160" s="646" t="s">
        <v>550</v>
      </c>
      <c r="G160" s="677" t="s">
        <v>569</v>
      </c>
      <c r="H160" s="647"/>
      <c r="I160" s="642"/>
      <c r="J160" s="407"/>
      <c r="K160" s="346" t="s">
        <v>227</v>
      </c>
      <c r="L160" s="158"/>
      <c r="M160" s="159"/>
      <c r="N160" s="20">
        <f t="shared" si="7"/>
        <v>4</v>
      </c>
    </row>
    <row r="161" spans="2:14" ht="16.149999999999999" customHeight="1" x14ac:dyDescent="0.25">
      <c r="B161" s="119">
        <f t="shared" si="8"/>
        <v>45</v>
      </c>
      <c r="C161" s="216" t="s">
        <v>83</v>
      </c>
      <c r="D161" s="666"/>
      <c r="E161" s="333"/>
      <c r="F161" s="646" t="s">
        <v>550</v>
      </c>
      <c r="G161" s="676" t="s">
        <v>582</v>
      </c>
      <c r="H161" s="644"/>
      <c r="I161" s="645"/>
      <c r="J161" s="503"/>
      <c r="K161" s="640" t="s">
        <v>213</v>
      </c>
      <c r="L161" s="471"/>
      <c r="M161" s="472"/>
      <c r="N161" s="20">
        <f t="shared" si="7"/>
        <v>5</v>
      </c>
    </row>
    <row r="162" spans="2:14" ht="16.149999999999999" customHeight="1" x14ac:dyDescent="0.25">
      <c r="B162" s="119">
        <f t="shared" si="8"/>
        <v>46</v>
      </c>
      <c r="C162" s="216" t="s">
        <v>58</v>
      </c>
      <c r="D162" s="664"/>
      <c r="E162" s="157"/>
      <c r="F162" s="646" t="s">
        <v>550</v>
      </c>
      <c r="G162" s="677" t="s">
        <v>570</v>
      </c>
      <c r="H162" s="648"/>
      <c r="I162" s="641"/>
      <c r="J162" s="407"/>
      <c r="K162" s="346" t="s">
        <v>227</v>
      </c>
      <c r="L162" s="158"/>
      <c r="M162" s="159"/>
      <c r="N162" s="20">
        <f t="shared" si="7"/>
        <v>6</v>
      </c>
    </row>
    <row r="163" spans="2:14" ht="16.149999999999999" customHeight="1" x14ac:dyDescent="0.25">
      <c r="B163" s="119">
        <f t="shared" si="8"/>
        <v>47</v>
      </c>
      <c r="C163" s="216" t="s">
        <v>58</v>
      </c>
      <c r="D163" s="664"/>
      <c r="E163" s="157"/>
      <c r="F163" s="646" t="s">
        <v>550</v>
      </c>
      <c r="G163" s="676" t="s">
        <v>571</v>
      </c>
      <c r="H163" s="644"/>
      <c r="I163" s="645"/>
      <c r="J163" s="503"/>
      <c r="K163" s="346" t="s">
        <v>227</v>
      </c>
      <c r="L163" s="158"/>
      <c r="M163" s="159"/>
      <c r="N163" s="20">
        <f t="shared" si="7"/>
        <v>7</v>
      </c>
    </row>
    <row r="164" spans="2:14" ht="16.149999999999999" customHeight="1" x14ac:dyDescent="0.25">
      <c r="B164" s="119">
        <f t="shared" si="8"/>
        <v>48</v>
      </c>
      <c r="C164" s="216" t="s">
        <v>199</v>
      </c>
      <c r="D164" s="665"/>
      <c r="E164" s="157"/>
      <c r="F164" s="1061" t="s">
        <v>550</v>
      </c>
      <c r="G164" s="1062" t="s">
        <v>579</v>
      </c>
      <c r="H164" s="672"/>
      <c r="I164" s="641"/>
      <c r="J164" s="407"/>
      <c r="K164" s="346" t="s">
        <v>227</v>
      </c>
      <c r="L164" s="459"/>
      <c r="M164" s="472"/>
      <c r="N164" s="20">
        <f t="shared" si="7"/>
        <v>8</v>
      </c>
    </row>
    <row r="165" spans="2:14" ht="16.149999999999999" customHeight="1" x14ac:dyDescent="0.25">
      <c r="B165" s="119">
        <f t="shared" si="8"/>
        <v>49</v>
      </c>
      <c r="C165" s="223" t="s">
        <v>58</v>
      </c>
      <c r="D165" s="664"/>
      <c r="E165" s="449"/>
      <c r="F165" s="1061" t="s">
        <v>550</v>
      </c>
      <c r="G165" s="1082" t="s">
        <v>573</v>
      </c>
      <c r="H165" s="644"/>
      <c r="I165" s="645"/>
      <c r="J165" s="503"/>
      <c r="K165" s="346" t="s">
        <v>198</v>
      </c>
      <c r="L165" s="158"/>
      <c r="M165" s="159"/>
      <c r="N165" s="20">
        <f t="shared" si="7"/>
        <v>9</v>
      </c>
    </row>
    <row r="166" spans="2:14" ht="16.149999999999999" customHeight="1" x14ac:dyDescent="0.25">
      <c r="B166" s="119">
        <f t="shared" si="8"/>
        <v>50</v>
      </c>
      <c r="C166" s="216" t="s">
        <v>58</v>
      </c>
      <c r="D166" s="665"/>
      <c r="E166" s="157"/>
      <c r="F166" s="1061" t="s">
        <v>550</v>
      </c>
      <c r="G166" s="1062" t="s">
        <v>574</v>
      </c>
      <c r="H166" s="648"/>
      <c r="I166" s="641"/>
      <c r="J166" s="407"/>
      <c r="K166" s="346" t="s">
        <v>227</v>
      </c>
      <c r="L166" s="158"/>
      <c r="M166" s="159"/>
      <c r="N166" s="20">
        <f t="shared" si="7"/>
        <v>10</v>
      </c>
    </row>
    <row r="167" spans="2:14" ht="16.149999999999999" customHeight="1" x14ac:dyDescent="0.25">
      <c r="B167" s="119">
        <f t="shared" si="8"/>
        <v>51</v>
      </c>
      <c r="C167" s="223" t="s">
        <v>58</v>
      </c>
      <c r="D167" s="664"/>
      <c r="E167" s="449"/>
      <c r="F167" s="1061" t="s">
        <v>550</v>
      </c>
      <c r="G167" s="1082" t="s">
        <v>572</v>
      </c>
      <c r="H167" s="644"/>
      <c r="I167" s="645"/>
      <c r="J167" s="503"/>
      <c r="K167" s="346" t="s">
        <v>227</v>
      </c>
      <c r="L167" s="158"/>
      <c r="M167" s="159"/>
      <c r="N167" s="20">
        <f t="shared" si="7"/>
        <v>11</v>
      </c>
    </row>
    <row r="168" spans="2:14" ht="16.149999999999999" customHeight="1" x14ac:dyDescent="0.25">
      <c r="B168" s="119">
        <f>B167+1</f>
        <v>52</v>
      </c>
      <c r="C168" s="216" t="s">
        <v>199</v>
      </c>
      <c r="D168" s="664"/>
      <c r="E168" s="450"/>
      <c r="F168" s="1061" t="s">
        <v>550</v>
      </c>
      <c r="G168" s="1083" t="s">
        <v>597</v>
      </c>
      <c r="H168" s="658"/>
      <c r="I168" s="659"/>
      <c r="J168" s="678"/>
      <c r="K168" s="346" t="s">
        <v>227</v>
      </c>
      <c r="L168" s="470"/>
      <c r="M168" s="474"/>
      <c r="N168" s="20">
        <f>N167+1</f>
        <v>12</v>
      </c>
    </row>
    <row r="169" spans="2:14" ht="16.149999999999999" customHeight="1" x14ac:dyDescent="0.25">
      <c r="B169" s="119">
        <f t="shared" si="8"/>
        <v>53</v>
      </c>
      <c r="C169" s="670" t="s">
        <v>58</v>
      </c>
      <c r="D169" s="665"/>
      <c r="E169" s="157"/>
      <c r="F169" s="1061" t="s">
        <v>550</v>
      </c>
      <c r="G169" s="1082" t="s">
        <v>575</v>
      </c>
      <c r="H169" s="644"/>
      <c r="I169" s="645"/>
      <c r="J169" s="503"/>
      <c r="K169" s="346" t="s">
        <v>227</v>
      </c>
      <c r="L169" s="158"/>
      <c r="M169" s="159"/>
      <c r="N169" s="20">
        <f t="shared" si="7"/>
        <v>13</v>
      </c>
    </row>
    <row r="170" spans="2:14" ht="16.149999999999999" customHeight="1" x14ac:dyDescent="0.25">
      <c r="B170" s="119">
        <f t="shared" si="8"/>
        <v>54</v>
      </c>
      <c r="C170" s="216" t="s">
        <v>58</v>
      </c>
      <c r="D170" s="667"/>
      <c r="E170" s="157"/>
      <c r="F170" s="1061" t="s">
        <v>550</v>
      </c>
      <c r="G170" s="1062" t="s">
        <v>576</v>
      </c>
      <c r="H170" s="648"/>
      <c r="I170" s="641"/>
      <c r="J170" s="407"/>
      <c r="K170" s="346" t="s">
        <v>227</v>
      </c>
      <c r="L170" s="158"/>
      <c r="M170" s="159"/>
      <c r="N170" s="20">
        <f t="shared" si="7"/>
        <v>14</v>
      </c>
    </row>
    <row r="171" spans="2:14" ht="16.149999999999999" customHeight="1" x14ac:dyDescent="0.25">
      <c r="B171" s="119">
        <f t="shared" si="8"/>
        <v>55</v>
      </c>
      <c r="C171" s="216" t="s">
        <v>66</v>
      </c>
      <c r="D171" s="667"/>
      <c r="E171" s="448"/>
      <c r="F171" s="1061" t="s">
        <v>550</v>
      </c>
      <c r="G171" s="1082" t="s">
        <v>577</v>
      </c>
      <c r="H171" s="644"/>
      <c r="I171" s="645"/>
      <c r="J171" s="503"/>
      <c r="K171" s="346" t="s">
        <v>227</v>
      </c>
      <c r="L171" s="158"/>
      <c r="M171" s="159"/>
      <c r="N171" s="20">
        <f t="shared" si="7"/>
        <v>15</v>
      </c>
    </row>
    <row r="172" spans="2:14" ht="16.149999999999999" customHeight="1" x14ac:dyDescent="0.25">
      <c r="B172" s="119">
        <f t="shared" si="8"/>
        <v>56</v>
      </c>
      <c r="C172" s="216" t="s">
        <v>199</v>
      </c>
      <c r="D172" s="664"/>
      <c r="E172" s="450"/>
      <c r="F172" s="1061" t="s">
        <v>550</v>
      </c>
      <c r="G172" s="1062" t="s">
        <v>583</v>
      </c>
      <c r="H172" s="672"/>
      <c r="I172" s="673"/>
      <c r="J172" s="407"/>
      <c r="K172" s="346" t="s">
        <v>227</v>
      </c>
      <c r="L172" s="158"/>
      <c r="M172" s="159"/>
      <c r="N172" s="20">
        <f t="shared" si="7"/>
        <v>16</v>
      </c>
    </row>
    <row r="173" spans="2:14" ht="16.149999999999999" customHeight="1" x14ac:dyDescent="0.25">
      <c r="B173" s="231">
        <f t="shared" si="8"/>
        <v>57</v>
      </c>
      <c r="C173" s="216" t="s">
        <v>199</v>
      </c>
      <c r="D173" s="665"/>
      <c r="E173" s="159"/>
      <c r="F173" s="1061" t="s">
        <v>550</v>
      </c>
      <c r="G173" s="1082" t="s">
        <v>580</v>
      </c>
      <c r="H173" s="644"/>
      <c r="I173" s="645"/>
      <c r="J173" s="503"/>
      <c r="K173" s="435" t="s">
        <v>227</v>
      </c>
      <c r="L173" s="459"/>
      <c r="M173" s="474"/>
      <c r="N173" s="20">
        <f t="shared" si="7"/>
        <v>17</v>
      </c>
    </row>
    <row r="174" spans="2:14" ht="16.149999999999999" customHeight="1" x14ac:dyDescent="0.25">
      <c r="B174" s="231">
        <f t="shared" si="8"/>
        <v>58</v>
      </c>
      <c r="C174" s="216" t="s">
        <v>66</v>
      </c>
      <c r="D174" s="664"/>
      <c r="E174" s="454"/>
      <c r="F174" s="1061" t="s">
        <v>550</v>
      </c>
      <c r="G174" s="1082" t="s">
        <v>578</v>
      </c>
      <c r="H174" s="644"/>
      <c r="I174" s="645"/>
      <c r="J174" s="503"/>
      <c r="K174" s="346" t="s">
        <v>227</v>
      </c>
      <c r="L174" s="256"/>
      <c r="M174" s="159"/>
      <c r="N174" s="20">
        <f t="shared" si="7"/>
        <v>18</v>
      </c>
    </row>
    <row r="175" spans="2:14" ht="16.149999999999999" customHeight="1" x14ac:dyDescent="0.25">
      <c r="B175" s="119">
        <f t="shared" si="8"/>
        <v>59</v>
      </c>
      <c r="C175" s="216" t="s">
        <v>199</v>
      </c>
      <c r="D175" s="664"/>
      <c r="E175" s="450"/>
      <c r="F175" s="1061" t="s">
        <v>550</v>
      </c>
      <c r="G175" s="1062" t="s">
        <v>584</v>
      </c>
      <c r="H175" s="648"/>
      <c r="I175" s="641"/>
      <c r="J175" s="407"/>
      <c r="K175" s="346" t="s">
        <v>227</v>
      </c>
      <c r="L175" s="158"/>
      <c r="M175" s="159"/>
      <c r="N175" s="20">
        <f t="shared" si="7"/>
        <v>19</v>
      </c>
    </row>
    <row r="176" spans="2:14" ht="16.149999999999999" customHeight="1" x14ac:dyDescent="0.25">
      <c r="B176" s="231">
        <f t="shared" si="8"/>
        <v>60</v>
      </c>
      <c r="C176" s="216" t="s">
        <v>58</v>
      </c>
      <c r="D176" s="667"/>
      <c r="E176" s="435"/>
      <c r="F176" s="1061" t="s">
        <v>550</v>
      </c>
      <c r="G176" s="1082" t="s">
        <v>548</v>
      </c>
      <c r="H176" s="644"/>
      <c r="I176" s="645"/>
      <c r="J176" s="503"/>
      <c r="K176" s="346" t="s">
        <v>198</v>
      </c>
      <c r="L176" s="473"/>
      <c r="M176" s="472"/>
      <c r="N176" s="20">
        <f t="shared" si="7"/>
        <v>20</v>
      </c>
    </row>
    <row r="177" spans="2:14" ht="16.149999999999999" customHeight="1" thickBot="1" x14ac:dyDescent="0.3">
      <c r="B177" s="233">
        <f t="shared" si="8"/>
        <v>61</v>
      </c>
      <c r="C177" s="216" t="s">
        <v>199</v>
      </c>
      <c r="D177" s="668"/>
      <c r="E177" s="636"/>
      <c r="F177" s="1063" t="s">
        <v>550</v>
      </c>
      <c r="G177" s="1064" t="s">
        <v>549</v>
      </c>
      <c r="H177" s="654"/>
      <c r="I177" s="655"/>
      <c r="J177" s="498"/>
      <c r="K177" s="671" t="s">
        <v>198</v>
      </c>
      <c r="L177" s="656"/>
      <c r="M177" s="657"/>
      <c r="N177" s="20">
        <f t="shared" si="7"/>
        <v>21</v>
      </c>
    </row>
    <row r="178" spans="2:14" ht="15.6" customHeight="1" x14ac:dyDescent="0.25">
      <c r="B178" s="231">
        <f t="shared" si="8"/>
        <v>62</v>
      </c>
      <c r="C178" s="575" t="s">
        <v>60</v>
      </c>
      <c r="D178" s="690"/>
      <c r="E178" s="680"/>
      <c r="F178" s="400" t="s">
        <v>531</v>
      </c>
      <c r="G178" s="1074" t="s">
        <v>600</v>
      </c>
      <c r="H178" s="545"/>
      <c r="I178" s="545"/>
      <c r="J178" s="546"/>
      <c r="K178" s="248"/>
      <c r="L178" s="252"/>
      <c r="M178" s="304"/>
      <c r="N178" s="39">
        <f>1</f>
        <v>1</v>
      </c>
    </row>
    <row r="179" spans="2:14" ht="15.6" customHeight="1" x14ac:dyDescent="0.25">
      <c r="B179" s="119">
        <f t="shared" ref="B179:B226" si="9">B178+1</f>
        <v>63</v>
      </c>
      <c r="C179" s="209" t="s">
        <v>84</v>
      </c>
      <c r="D179" s="376"/>
      <c r="E179" s="185"/>
      <c r="F179" s="523" t="s">
        <v>531</v>
      </c>
      <c r="G179" s="913" t="s">
        <v>601</v>
      </c>
      <c r="H179" s="543"/>
      <c r="I179" s="543"/>
      <c r="J179" s="544"/>
      <c r="K179" s="235"/>
      <c r="L179" s="165"/>
      <c r="M179" s="286"/>
      <c r="N179" s="20">
        <f t="shared" ref="N179:N226" si="10">N178+1</f>
        <v>2</v>
      </c>
    </row>
    <row r="180" spans="2:14" ht="15.6" customHeight="1" x14ac:dyDescent="0.25">
      <c r="B180" s="119">
        <f t="shared" si="9"/>
        <v>64</v>
      </c>
      <c r="C180" s="209" t="s">
        <v>60</v>
      </c>
      <c r="D180" s="376"/>
      <c r="E180" s="185"/>
      <c r="F180" s="523" t="s">
        <v>531</v>
      </c>
      <c r="G180" s="913" t="s">
        <v>602</v>
      </c>
      <c r="H180" s="543"/>
      <c r="I180" s="543"/>
      <c r="J180" s="544"/>
      <c r="K180" s="235"/>
      <c r="L180" s="165"/>
      <c r="M180" s="286"/>
      <c r="N180" s="20">
        <f t="shared" si="10"/>
        <v>3</v>
      </c>
    </row>
    <row r="181" spans="2:14" ht="15.6" customHeight="1" x14ac:dyDescent="0.25">
      <c r="B181" s="119">
        <f>B180+1</f>
        <v>65</v>
      </c>
      <c r="C181" s="209" t="s">
        <v>60</v>
      </c>
      <c r="D181" s="691"/>
      <c r="E181" s="681"/>
      <c r="F181" s="525" t="s">
        <v>531</v>
      </c>
      <c r="G181" s="1081" t="s">
        <v>598</v>
      </c>
      <c r="H181" s="682"/>
      <c r="I181" s="682"/>
      <c r="J181" s="683"/>
      <c r="K181" s="248"/>
      <c r="L181" s="252"/>
      <c r="M181" s="304"/>
      <c r="N181" s="20">
        <f>N180+1</f>
        <v>4</v>
      </c>
    </row>
    <row r="182" spans="2:14" ht="15.6" customHeight="1" x14ac:dyDescent="0.25">
      <c r="B182" s="119">
        <f t="shared" si="9"/>
        <v>66</v>
      </c>
      <c r="C182" s="209" t="s">
        <v>84</v>
      </c>
      <c r="D182" s="376"/>
      <c r="E182" s="185"/>
      <c r="F182" s="523" t="s">
        <v>531</v>
      </c>
      <c r="G182" s="913" t="s">
        <v>603</v>
      </c>
      <c r="H182" s="543"/>
      <c r="I182" s="543"/>
      <c r="J182" s="544"/>
      <c r="K182" s="235"/>
      <c r="L182" s="165"/>
      <c r="M182" s="286"/>
      <c r="N182" s="20">
        <f t="shared" si="10"/>
        <v>5</v>
      </c>
    </row>
    <row r="183" spans="2:14" ht="15.6" customHeight="1" x14ac:dyDescent="0.25">
      <c r="B183" s="119">
        <f t="shared" si="9"/>
        <v>67</v>
      </c>
      <c r="C183" s="349" t="s">
        <v>60</v>
      </c>
      <c r="D183" s="690"/>
      <c r="E183" s="680"/>
      <c r="F183" s="525" t="s">
        <v>531</v>
      </c>
      <c r="G183" s="1076" t="s">
        <v>604</v>
      </c>
      <c r="H183" s="541"/>
      <c r="I183" s="541"/>
      <c r="J183" s="542"/>
      <c r="K183" s="248"/>
      <c r="L183" s="252"/>
      <c r="M183" s="304"/>
      <c r="N183" s="20">
        <f t="shared" si="10"/>
        <v>6</v>
      </c>
    </row>
    <row r="184" spans="2:14" ht="15.6" customHeight="1" x14ac:dyDescent="0.25">
      <c r="B184" s="119">
        <f t="shared" si="9"/>
        <v>68</v>
      </c>
      <c r="C184" s="209" t="s">
        <v>84</v>
      </c>
      <c r="D184" s="376"/>
      <c r="E184" s="185"/>
      <c r="F184" s="523" t="s">
        <v>531</v>
      </c>
      <c r="G184" s="913" t="s">
        <v>605</v>
      </c>
      <c r="H184" s="543"/>
      <c r="I184" s="543"/>
      <c r="J184" s="544"/>
      <c r="K184" s="235"/>
      <c r="L184" s="165"/>
      <c r="M184" s="286"/>
      <c r="N184" s="20">
        <f t="shared" si="10"/>
        <v>7</v>
      </c>
    </row>
    <row r="185" spans="2:14" ht="15.6" customHeight="1" x14ac:dyDescent="0.25">
      <c r="B185" s="119">
        <f t="shared" si="9"/>
        <v>69</v>
      </c>
      <c r="C185" s="349" t="s">
        <v>60</v>
      </c>
      <c r="D185" s="690"/>
      <c r="E185" s="680"/>
      <c r="F185" s="525" t="s">
        <v>531</v>
      </c>
      <c r="G185" s="1076" t="s">
        <v>606</v>
      </c>
      <c r="H185" s="541"/>
      <c r="I185" s="541"/>
      <c r="J185" s="542"/>
      <c r="K185" s="248"/>
      <c r="L185" s="252"/>
      <c r="M185" s="304"/>
      <c r="N185" s="20">
        <f t="shared" si="10"/>
        <v>8</v>
      </c>
    </row>
    <row r="186" spans="2:14" ht="15.6" customHeight="1" x14ac:dyDescent="0.25">
      <c r="B186" s="119">
        <f t="shared" si="9"/>
        <v>70</v>
      </c>
      <c r="C186" s="209" t="s">
        <v>84</v>
      </c>
      <c r="D186" s="376"/>
      <c r="E186" s="185"/>
      <c r="F186" s="523" t="s">
        <v>531</v>
      </c>
      <c r="G186" s="913" t="s">
        <v>607</v>
      </c>
      <c r="H186" s="543"/>
      <c r="I186" s="543"/>
      <c r="J186" s="544"/>
      <c r="K186" s="235"/>
      <c r="L186" s="165"/>
      <c r="M186" s="286"/>
      <c r="N186" s="20">
        <f t="shared" si="10"/>
        <v>9</v>
      </c>
    </row>
    <row r="187" spans="2:14" ht="15.6" customHeight="1" x14ac:dyDescent="0.25">
      <c r="B187" s="119">
        <f t="shared" si="9"/>
        <v>71</v>
      </c>
      <c r="C187" s="349" t="s">
        <v>60</v>
      </c>
      <c r="D187" s="690"/>
      <c r="E187" s="680"/>
      <c r="F187" s="525" t="s">
        <v>531</v>
      </c>
      <c r="G187" s="1076" t="s">
        <v>608</v>
      </c>
      <c r="H187" s="541"/>
      <c r="I187" s="541"/>
      <c r="J187" s="542"/>
      <c r="K187" s="248"/>
      <c r="L187" s="252"/>
      <c r="M187" s="304"/>
      <c r="N187" s="20">
        <f t="shared" si="10"/>
        <v>10</v>
      </c>
    </row>
    <row r="188" spans="2:14" ht="15.6" customHeight="1" x14ac:dyDescent="0.25">
      <c r="B188" s="119">
        <f t="shared" si="9"/>
        <v>72</v>
      </c>
      <c r="C188" s="209" t="s">
        <v>84</v>
      </c>
      <c r="D188" s="376"/>
      <c r="E188" s="185"/>
      <c r="F188" s="523" t="s">
        <v>531</v>
      </c>
      <c r="G188" s="913" t="s">
        <v>609</v>
      </c>
      <c r="H188" s="543"/>
      <c r="I188" s="543"/>
      <c r="J188" s="544"/>
      <c r="K188" s="235"/>
      <c r="L188" s="165"/>
      <c r="M188" s="286"/>
      <c r="N188" s="20">
        <f t="shared" si="10"/>
        <v>11</v>
      </c>
    </row>
    <row r="189" spans="2:14" ht="15.6" customHeight="1" x14ac:dyDescent="0.25">
      <c r="B189" s="119">
        <f t="shared" si="9"/>
        <v>73</v>
      </c>
      <c r="C189" s="349" t="s">
        <v>60</v>
      </c>
      <c r="D189" s="690"/>
      <c r="E189" s="680"/>
      <c r="F189" s="525" t="s">
        <v>531</v>
      </c>
      <c r="G189" s="1076" t="s">
        <v>610</v>
      </c>
      <c r="H189" s="541"/>
      <c r="I189" s="541"/>
      <c r="J189" s="542"/>
      <c r="K189" s="248"/>
      <c r="L189" s="252"/>
      <c r="M189" s="304"/>
      <c r="N189" s="20">
        <f t="shared" si="10"/>
        <v>12</v>
      </c>
    </row>
    <row r="190" spans="2:14" ht="15.6" customHeight="1" x14ac:dyDescent="0.25">
      <c r="B190" s="119">
        <f t="shared" si="9"/>
        <v>74</v>
      </c>
      <c r="C190" s="209" t="s">
        <v>84</v>
      </c>
      <c r="D190" s="376"/>
      <c r="E190" s="185"/>
      <c r="F190" s="523" t="s">
        <v>531</v>
      </c>
      <c r="G190" s="913" t="s">
        <v>611</v>
      </c>
      <c r="H190" s="543"/>
      <c r="I190" s="543"/>
      <c r="J190" s="544"/>
      <c r="K190" s="235"/>
      <c r="L190" s="165"/>
      <c r="M190" s="286"/>
      <c r="N190" s="20">
        <f t="shared" si="10"/>
        <v>13</v>
      </c>
    </row>
    <row r="191" spans="2:14" ht="15.6" customHeight="1" x14ac:dyDescent="0.25">
      <c r="B191" s="119">
        <f t="shared" si="9"/>
        <v>75</v>
      </c>
      <c r="C191" s="349" t="s">
        <v>60</v>
      </c>
      <c r="D191" s="690"/>
      <c r="E191" s="680"/>
      <c r="F191" s="525" t="s">
        <v>531</v>
      </c>
      <c r="G191" s="1076" t="s">
        <v>612</v>
      </c>
      <c r="H191" s="541"/>
      <c r="I191" s="541"/>
      <c r="J191" s="542"/>
      <c r="K191" s="248"/>
      <c r="L191" s="252"/>
      <c r="M191" s="304"/>
      <c r="N191" s="20">
        <f t="shared" si="10"/>
        <v>14</v>
      </c>
    </row>
    <row r="192" spans="2:14" ht="15.6" customHeight="1" x14ac:dyDescent="0.25">
      <c r="B192" s="119">
        <f t="shared" si="9"/>
        <v>76</v>
      </c>
      <c r="C192" s="209" t="s">
        <v>84</v>
      </c>
      <c r="D192" s="376"/>
      <c r="E192" s="185"/>
      <c r="F192" s="523" t="s">
        <v>531</v>
      </c>
      <c r="G192" s="913" t="s">
        <v>613</v>
      </c>
      <c r="H192" s="543"/>
      <c r="I192" s="543"/>
      <c r="J192" s="544"/>
      <c r="K192" s="235"/>
      <c r="L192" s="165"/>
      <c r="M192" s="286"/>
      <c r="N192" s="20">
        <f t="shared" si="10"/>
        <v>15</v>
      </c>
    </row>
    <row r="193" spans="2:14" ht="15.6" customHeight="1" x14ac:dyDescent="0.25">
      <c r="B193" s="119">
        <f t="shared" si="9"/>
        <v>77</v>
      </c>
      <c r="C193" s="349" t="s">
        <v>60</v>
      </c>
      <c r="D193" s="690"/>
      <c r="E193" s="680"/>
      <c r="F193" s="525" t="s">
        <v>531</v>
      </c>
      <c r="G193" s="1076" t="s">
        <v>614</v>
      </c>
      <c r="H193" s="541"/>
      <c r="I193" s="541"/>
      <c r="J193" s="542"/>
      <c r="K193" s="248"/>
      <c r="L193" s="252"/>
      <c r="M193" s="304"/>
      <c r="N193" s="20">
        <f t="shared" si="10"/>
        <v>16</v>
      </c>
    </row>
    <row r="194" spans="2:14" ht="15.6" customHeight="1" x14ac:dyDescent="0.25">
      <c r="B194" s="119">
        <f t="shared" si="9"/>
        <v>78</v>
      </c>
      <c r="C194" s="209" t="s">
        <v>84</v>
      </c>
      <c r="D194" s="376"/>
      <c r="E194" s="185"/>
      <c r="F194" s="523" t="s">
        <v>531</v>
      </c>
      <c r="G194" s="913" t="s">
        <v>615</v>
      </c>
      <c r="H194" s="543"/>
      <c r="I194" s="543"/>
      <c r="J194" s="544"/>
      <c r="K194" s="235"/>
      <c r="L194" s="165"/>
      <c r="M194" s="286"/>
      <c r="N194" s="20">
        <f t="shared" si="10"/>
        <v>17</v>
      </c>
    </row>
    <row r="195" spans="2:14" ht="15.6" customHeight="1" x14ac:dyDescent="0.25">
      <c r="B195" s="119">
        <f t="shared" si="9"/>
        <v>79</v>
      </c>
      <c r="C195" s="349" t="s">
        <v>60</v>
      </c>
      <c r="D195" s="690"/>
      <c r="E195" s="680"/>
      <c r="F195" s="525" t="s">
        <v>531</v>
      </c>
      <c r="G195" s="1076" t="s">
        <v>616</v>
      </c>
      <c r="H195" s="541"/>
      <c r="I195" s="541"/>
      <c r="J195" s="542"/>
      <c r="K195" s="248"/>
      <c r="L195" s="252"/>
      <c r="M195" s="304"/>
      <c r="N195" s="20">
        <f t="shared" si="10"/>
        <v>18</v>
      </c>
    </row>
    <row r="196" spans="2:14" ht="15.6" customHeight="1" x14ac:dyDescent="0.25">
      <c r="B196" s="119">
        <f t="shared" si="9"/>
        <v>80</v>
      </c>
      <c r="C196" s="209" t="s">
        <v>84</v>
      </c>
      <c r="D196" s="376"/>
      <c r="E196" s="185"/>
      <c r="F196" s="523" t="s">
        <v>531</v>
      </c>
      <c r="G196" s="913" t="s">
        <v>617</v>
      </c>
      <c r="H196" s="543"/>
      <c r="I196" s="543"/>
      <c r="J196" s="544"/>
      <c r="K196" s="235"/>
      <c r="L196" s="165"/>
      <c r="M196" s="286"/>
      <c r="N196" s="20">
        <f t="shared" si="10"/>
        <v>19</v>
      </c>
    </row>
    <row r="197" spans="2:14" ht="15.6" customHeight="1" x14ac:dyDescent="0.25">
      <c r="B197" s="119">
        <f t="shared" si="9"/>
        <v>81</v>
      </c>
      <c r="C197" s="209" t="s">
        <v>60</v>
      </c>
      <c r="D197" s="624"/>
      <c r="E197" s="580"/>
      <c r="F197" s="523" t="s">
        <v>531</v>
      </c>
      <c r="G197" s="1080" t="s">
        <v>599</v>
      </c>
      <c r="H197" s="688"/>
      <c r="I197" s="688"/>
      <c r="J197" s="689"/>
      <c r="K197" s="235"/>
      <c r="L197" s="165"/>
      <c r="M197" s="286"/>
      <c r="N197" s="20">
        <f t="shared" si="10"/>
        <v>20</v>
      </c>
    </row>
    <row r="198" spans="2:14" ht="15.6" customHeight="1" x14ac:dyDescent="0.25">
      <c r="B198" s="119">
        <f t="shared" si="9"/>
        <v>82</v>
      </c>
      <c r="C198" s="349" t="s">
        <v>60</v>
      </c>
      <c r="D198" s="690"/>
      <c r="E198" s="680"/>
      <c r="F198" s="525" t="s">
        <v>531</v>
      </c>
      <c r="G198" s="1076" t="s">
        <v>618</v>
      </c>
      <c r="H198" s="541"/>
      <c r="I198" s="541"/>
      <c r="J198" s="542"/>
      <c r="K198" s="248"/>
      <c r="L198" s="252"/>
      <c r="M198" s="304"/>
      <c r="N198" s="20">
        <f t="shared" si="10"/>
        <v>21</v>
      </c>
    </row>
    <row r="199" spans="2:14" ht="15.6" customHeight="1" x14ac:dyDescent="0.25">
      <c r="B199" s="119">
        <f t="shared" si="9"/>
        <v>83</v>
      </c>
      <c r="C199" s="209" t="s">
        <v>84</v>
      </c>
      <c r="D199" s="376"/>
      <c r="E199" s="185"/>
      <c r="F199" s="523" t="s">
        <v>531</v>
      </c>
      <c r="G199" s="913" t="s">
        <v>619</v>
      </c>
      <c r="H199" s="543"/>
      <c r="I199" s="543"/>
      <c r="J199" s="544"/>
      <c r="K199" s="235"/>
      <c r="L199" s="165"/>
      <c r="M199" s="286"/>
      <c r="N199" s="20">
        <f t="shared" si="10"/>
        <v>22</v>
      </c>
    </row>
    <row r="200" spans="2:14" ht="15.6" customHeight="1" x14ac:dyDescent="0.25">
      <c r="B200" s="119">
        <f t="shared" si="9"/>
        <v>84</v>
      </c>
      <c r="C200" s="349" t="s">
        <v>60</v>
      </c>
      <c r="D200" s="690"/>
      <c r="E200" s="680"/>
      <c r="F200" s="525" t="s">
        <v>531</v>
      </c>
      <c r="G200" s="1076" t="s">
        <v>620</v>
      </c>
      <c r="H200" s="541"/>
      <c r="I200" s="541"/>
      <c r="J200" s="542"/>
      <c r="K200" s="248"/>
      <c r="L200" s="252"/>
      <c r="M200" s="304"/>
      <c r="N200" s="20">
        <f t="shared" si="10"/>
        <v>23</v>
      </c>
    </row>
    <row r="201" spans="2:14" ht="16.149999999999999" customHeight="1" x14ac:dyDescent="0.25">
      <c r="B201" s="119">
        <f t="shared" si="9"/>
        <v>85</v>
      </c>
      <c r="C201" s="209" t="s">
        <v>84</v>
      </c>
      <c r="D201" s="376"/>
      <c r="E201" s="185"/>
      <c r="F201" s="523" t="s">
        <v>531</v>
      </c>
      <c r="G201" s="913" t="s">
        <v>621</v>
      </c>
      <c r="H201" s="543"/>
      <c r="I201" s="543"/>
      <c r="J201" s="544"/>
      <c r="K201" s="235"/>
      <c r="L201" s="165"/>
      <c r="M201" s="286"/>
      <c r="N201" s="20">
        <f t="shared" si="10"/>
        <v>24</v>
      </c>
    </row>
    <row r="202" spans="2:14" ht="16.5" thickBot="1" x14ac:dyDescent="0.3">
      <c r="B202" s="232">
        <f t="shared" si="9"/>
        <v>86</v>
      </c>
      <c r="C202" s="566" t="s">
        <v>60</v>
      </c>
      <c r="D202" s="376"/>
      <c r="E202" s="185"/>
      <c r="F202" s="523" t="s">
        <v>531</v>
      </c>
      <c r="G202" s="913" t="s">
        <v>622</v>
      </c>
      <c r="H202" s="543"/>
      <c r="I202" s="543"/>
      <c r="J202" s="544"/>
      <c r="K202" s="235"/>
      <c r="L202" s="165"/>
      <c r="M202" s="286"/>
      <c r="N202" s="20">
        <f t="shared" si="10"/>
        <v>25</v>
      </c>
    </row>
    <row r="203" spans="2:14" ht="15.6" customHeight="1" x14ac:dyDescent="0.25">
      <c r="B203" s="160">
        <f t="shared" si="9"/>
        <v>87</v>
      </c>
      <c r="C203" s="193" t="s">
        <v>60</v>
      </c>
      <c r="D203" s="161"/>
      <c r="E203" s="511"/>
      <c r="F203" s="152" t="s">
        <v>552</v>
      </c>
      <c r="G203" s="1077" t="s">
        <v>624</v>
      </c>
      <c r="H203" s="545"/>
      <c r="I203" s="545"/>
      <c r="J203" s="546"/>
      <c r="K203" s="193"/>
      <c r="L203" s="161"/>
      <c r="M203" s="224"/>
      <c r="N203" s="20">
        <f>1</f>
        <v>1</v>
      </c>
    </row>
    <row r="204" spans="2:14" ht="15.6" customHeight="1" x14ac:dyDescent="0.25">
      <c r="B204" s="119">
        <f t="shared" si="9"/>
        <v>88</v>
      </c>
      <c r="C204" s="248" t="s">
        <v>84</v>
      </c>
      <c r="D204" s="252"/>
      <c r="E204" s="496"/>
      <c r="F204" s="150" t="s">
        <v>552</v>
      </c>
      <c r="G204" s="1051" t="s">
        <v>625</v>
      </c>
      <c r="H204" s="543"/>
      <c r="I204" s="543"/>
      <c r="J204" s="544"/>
      <c r="K204" s="248"/>
      <c r="L204" s="252"/>
      <c r="M204" s="304"/>
      <c r="N204" s="20">
        <f t="shared" si="10"/>
        <v>2</v>
      </c>
    </row>
    <row r="205" spans="2:14" ht="15.6" customHeight="1" x14ac:dyDescent="0.25">
      <c r="B205" s="119">
        <f t="shared" si="9"/>
        <v>89</v>
      </c>
      <c r="C205" s="235" t="s">
        <v>60</v>
      </c>
      <c r="D205" s="165"/>
      <c r="E205" s="510"/>
      <c r="F205" s="150" t="s">
        <v>552</v>
      </c>
      <c r="G205" s="1051" t="s">
        <v>626</v>
      </c>
      <c r="H205" s="543"/>
      <c r="I205" s="543"/>
      <c r="J205" s="544"/>
      <c r="K205" s="235"/>
      <c r="L205" s="165"/>
      <c r="M205" s="286"/>
      <c r="N205" s="20">
        <f t="shared" si="10"/>
        <v>3</v>
      </c>
    </row>
    <row r="206" spans="2:14" ht="15.6" customHeight="1" x14ac:dyDescent="0.25">
      <c r="B206" s="119">
        <f t="shared" si="9"/>
        <v>90</v>
      </c>
      <c r="C206" s="235" t="s">
        <v>60</v>
      </c>
      <c r="D206" s="165"/>
      <c r="E206" s="510"/>
      <c r="F206" s="150" t="s">
        <v>552</v>
      </c>
      <c r="G206" s="1051" t="s">
        <v>627</v>
      </c>
      <c r="H206" s="543"/>
      <c r="I206" s="543"/>
      <c r="J206" s="544"/>
      <c r="K206" s="235"/>
      <c r="L206" s="165"/>
      <c r="M206" s="286"/>
      <c r="N206" s="20">
        <f t="shared" si="10"/>
        <v>4</v>
      </c>
    </row>
    <row r="207" spans="2:14" ht="15.6" customHeight="1" x14ac:dyDescent="0.25">
      <c r="B207" s="119">
        <f t="shared" si="9"/>
        <v>91</v>
      </c>
      <c r="C207" s="248" t="s">
        <v>84</v>
      </c>
      <c r="D207" s="252"/>
      <c r="E207" s="496"/>
      <c r="F207" s="150" t="s">
        <v>552</v>
      </c>
      <c r="G207" s="1051" t="s">
        <v>628</v>
      </c>
      <c r="H207" s="543"/>
      <c r="I207" s="543"/>
      <c r="J207" s="544"/>
      <c r="K207" s="248"/>
      <c r="L207" s="252"/>
      <c r="M207" s="304"/>
      <c r="N207" s="20">
        <f t="shared" si="10"/>
        <v>5</v>
      </c>
    </row>
    <row r="208" spans="2:14" ht="15.6" customHeight="1" x14ac:dyDescent="0.25">
      <c r="B208" s="119">
        <f t="shared" si="9"/>
        <v>92</v>
      </c>
      <c r="C208" s="235" t="s">
        <v>60</v>
      </c>
      <c r="D208" s="165"/>
      <c r="E208" s="510"/>
      <c r="F208" s="150" t="s">
        <v>552</v>
      </c>
      <c r="G208" s="1051" t="s">
        <v>629</v>
      </c>
      <c r="H208" s="543"/>
      <c r="I208" s="543"/>
      <c r="J208" s="544"/>
      <c r="K208" s="235"/>
      <c r="L208" s="165"/>
      <c r="M208" s="286"/>
      <c r="N208" s="20">
        <f t="shared" si="10"/>
        <v>6</v>
      </c>
    </row>
    <row r="209" spans="2:14" ht="15.6" customHeight="1" x14ac:dyDescent="0.25">
      <c r="B209" s="119">
        <f t="shared" si="9"/>
        <v>93</v>
      </c>
      <c r="C209" s="248" t="s">
        <v>84</v>
      </c>
      <c r="D209" s="252"/>
      <c r="E209" s="496"/>
      <c r="F209" s="150" t="s">
        <v>552</v>
      </c>
      <c r="G209" s="1051" t="s">
        <v>630</v>
      </c>
      <c r="H209" s="543"/>
      <c r="I209" s="543"/>
      <c r="J209" s="544"/>
      <c r="K209" s="248"/>
      <c r="L209" s="252"/>
      <c r="M209" s="304"/>
      <c r="N209" s="20">
        <f t="shared" si="10"/>
        <v>7</v>
      </c>
    </row>
    <row r="210" spans="2:14" ht="15.6" customHeight="1" x14ac:dyDescent="0.25">
      <c r="B210" s="119">
        <f t="shared" si="9"/>
        <v>94</v>
      </c>
      <c r="C210" s="235" t="s">
        <v>60</v>
      </c>
      <c r="D210" s="165"/>
      <c r="E210" s="510"/>
      <c r="F210" s="150" t="s">
        <v>552</v>
      </c>
      <c r="G210" s="1051" t="s">
        <v>631</v>
      </c>
      <c r="H210" s="543"/>
      <c r="I210" s="543"/>
      <c r="J210" s="544"/>
      <c r="K210" s="235"/>
      <c r="L210" s="165"/>
      <c r="M210" s="286"/>
      <c r="N210" s="20">
        <f t="shared" si="10"/>
        <v>8</v>
      </c>
    </row>
    <row r="211" spans="2:14" ht="15.6" customHeight="1" x14ac:dyDescent="0.25">
      <c r="B211" s="119">
        <f t="shared" si="9"/>
        <v>95</v>
      </c>
      <c r="C211" s="248" t="s">
        <v>84</v>
      </c>
      <c r="D211" s="252"/>
      <c r="E211" s="496"/>
      <c r="F211" s="150" t="s">
        <v>552</v>
      </c>
      <c r="G211" s="1051" t="s">
        <v>632</v>
      </c>
      <c r="H211" s="543"/>
      <c r="I211" s="543"/>
      <c r="J211" s="544"/>
      <c r="K211" s="248"/>
      <c r="L211" s="252"/>
      <c r="M211" s="304"/>
      <c r="N211" s="20">
        <f t="shared" si="10"/>
        <v>9</v>
      </c>
    </row>
    <row r="212" spans="2:14" ht="15.6" customHeight="1" x14ac:dyDescent="0.25">
      <c r="B212" s="119">
        <f t="shared" si="9"/>
        <v>96</v>
      </c>
      <c r="C212" s="235" t="s">
        <v>60</v>
      </c>
      <c r="D212" s="165"/>
      <c r="E212" s="510"/>
      <c r="F212" s="150" t="s">
        <v>552</v>
      </c>
      <c r="G212" s="1051" t="s">
        <v>633</v>
      </c>
      <c r="H212" s="543"/>
      <c r="I212" s="543"/>
      <c r="J212" s="544"/>
      <c r="K212" s="235"/>
      <c r="L212" s="165"/>
      <c r="M212" s="286"/>
      <c r="N212" s="20">
        <f t="shared" si="10"/>
        <v>10</v>
      </c>
    </row>
    <row r="213" spans="2:14" ht="15.6" customHeight="1" x14ac:dyDescent="0.25">
      <c r="B213" s="119">
        <f t="shared" si="9"/>
        <v>97</v>
      </c>
      <c r="C213" s="248" t="s">
        <v>84</v>
      </c>
      <c r="D213" s="252"/>
      <c r="E213" s="496"/>
      <c r="F213" s="150" t="s">
        <v>552</v>
      </c>
      <c r="G213" s="1051" t="s">
        <v>634</v>
      </c>
      <c r="H213" s="543"/>
      <c r="I213" s="543"/>
      <c r="J213" s="544"/>
      <c r="K213" s="248"/>
      <c r="L213" s="252"/>
      <c r="M213" s="304"/>
      <c r="N213" s="20">
        <f t="shared" si="10"/>
        <v>11</v>
      </c>
    </row>
    <row r="214" spans="2:14" ht="15.6" customHeight="1" x14ac:dyDescent="0.25">
      <c r="B214" s="119">
        <f t="shared" si="9"/>
        <v>98</v>
      </c>
      <c r="C214" s="235" t="s">
        <v>60</v>
      </c>
      <c r="D214" s="165"/>
      <c r="E214" s="510"/>
      <c r="F214" s="150" t="s">
        <v>552</v>
      </c>
      <c r="G214" s="1051" t="s">
        <v>635</v>
      </c>
      <c r="H214" s="543"/>
      <c r="I214" s="543"/>
      <c r="J214" s="544"/>
      <c r="K214" s="235"/>
      <c r="L214" s="165"/>
      <c r="M214" s="286"/>
      <c r="N214" s="20">
        <f t="shared" si="10"/>
        <v>12</v>
      </c>
    </row>
    <row r="215" spans="2:14" ht="15.6" customHeight="1" x14ac:dyDescent="0.25">
      <c r="B215" s="119">
        <f t="shared" si="9"/>
        <v>99</v>
      </c>
      <c r="C215" s="248" t="s">
        <v>84</v>
      </c>
      <c r="D215" s="252"/>
      <c r="E215" s="496"/>
      <c r="F215" s="150" t="s">
        <v>552</v>
      </c>
      <c r="G215" s="1051" t="s">
        <v>636</v>
      </c>
      <c r="H215" s="543"/>
      <c r="I215" s="543"/>
      <c r="J215" s="544"/>
      <c r="K215" s="248"/>
      <c r="L215" s="252"/>
      <c r="M215" s="304"/>
      <c r="N215" s="20">
        <f t="shared" si="10"/>
        <v>13</v>
      </c>
    </row>
    <row r="216" spans="2:14" ht="15.6" customHeight="1" x14ac:dyDescent="0.25">
      <c r="B216" s="119">
        <f t="shared" si="9"/>
        <v>100</v>
      </c>
      <c r="C216" s="235" t="s">
        <v>60</v>
      </c>
      <c r="D216" s="165"/>
      <c r="E216" s="510"/>
      <c r="F216" s="150" t="s">
        <v>552</v>
      </c>
      <c r="G216" s="1051" t="s">
        <v>637</v>
      </c>
      <c r="H216" s="543"/>
      <c r="I216" s="543"/>
      <c r="J216" s="544"/>
      <c r="K216" s="235"/>
      <c r="L216" s="165"/>
      <c r="M216" s="286"/>
      <c r="N216" s="20">
        <f t="shared" si="10"/>
        <v>14</v>
      </c>
    </row>
    <row r="217" spans="2:14" ht="15.6" customHeight="1" x14ac:dyDescent="0.25">
      <c r="B217" s="119">
        <f t="shared" si="9"/>
        <v>101</v>
      </c>
      <c r="C217" s="248" t="s">
        <v>84</v>
      </c>
      <c r="D217" s="252"/>
      <c r="E217" s="496"/>
      <c r="F217" s="150" t="s">
        <v>552</v>
      </c>
      <c r="G217" s="1051" t="s">
        <v>638</v>
      </c>
      <c r="H217" s="543"/>
      <c r="I217" s="543"/>
      <c r="J217" s="544"/>
      <c r="K217" s="248"/>
      <c r="L217" s="252"/>
      <c r="M217" s="304"/>
      <c r="N217" s="20">
        <f t="shared" si="10"/>
        <v>15</v>
      </c>
    </row>
    <row r="218" spans="2:14" ht="15.6" customHeight="1" x14ac:dyDescent="0.25">
      <c r="B218" s="119">
        <f t="shared" si="9"/>
        <v>102</v>
      </c>
      <c r="C218" s="235" t="s">
        <v>60</v>
      </c>
      <c r="D218" s="165"/>
      <c r="E218" s="510"/>
      <c r="F218" s="150" t="s">
        <v>552</v>
      </c>
      <c r="G218" s="1051" t="s">
        <v>639</v>
      </c>
      <c r="H218" s="543"/>
      <c r="I218" s="543"/>
      <c r="J218" s="544"/>
      <c r="K218" s="235"/>
      <c r="L218" s="165"/>
      <c r="M218" s="286"/>
      <c r="N218" s="20">
        <f t="shared" si="10"/>
        <v>16</v>
      </c>
    </row>
    <row r="219" spans="2:14" ht="15.6" customHeight="1" x14ac:dyDescent="0.25">
      <c r="B219" s="119">
        <f t="shared" si="9"/>
        <v>103</v>
      </c>
      <c r="C219" s="248" t="s">
        <v>84</v>
      </c>
      <c r="D219" s="252"/>
      <c r="E219" s="496"/>
      <c r="F219" s="150" t="s">
        <v>552</v>
      </c>
      <c r="G219" s="1051" t="s">
        <v>640</v>
      </c>
      <c r="H219" s="543"/>
      <c r="I219" s="543"/>
      <c r="J219" s="544"/>
      <c r="K219" s="248"/>
      <c r="L219" s="252"/>
      <c r="M219" s="304"/>
      <c r="N219" s="20">
        <f t="shared" si="10"/>
        <v>17</v>
      </c>
    </row>
    <row r="220" spans="2:14" ht="15.6" customHeight="1" x14ac:dyDescent="0.25">
      <c r="B220" s="119">
        <f t="shared" si="9"/>
        <v>104</v>
      </c>
      <c r="C220" s="235" t="s">
        <v>60</v>
      </c>
      <c r="D220" s="165"/>
      <c r="E220" s="510"/>
      <c r="F220" s="150" t="s">
        <v>552</v>
      </c>
      <c r="G220" s="1051" t="s">
        <v>641</v>
      </c>
      <c r="H220" s="543"/>
      <c r="I220" s="543"/>
      <c r="J220" s="544"/>
      <c r="K220" s="235"/>
      <c r="L220" s="165"/>
      <c r="M220" s="286"/>
      <c r="N220" s="20">
        <f t="shared" si="10"/>
        <v>18</v>
      </c>
    </row>
    <row r="221" spans="2:14" ht="15.6" customHeight="1" x14ac:dyDescent="0.25">
      <c r="B221" s="119">
        <f t="shared" si="9"/>
        <v>105</v>
      </c>
      <c r="C221" s="248" t="s">
        <v>84</v>
      </c>
      <c r="D221" s="252"/>
      <c r="E221" s="496"/>
      <c r="F221" s="150" t="s">
        <v>552</v>
      </c>
      <c r="G221" s="1051" t="s">
        <v>642</v>
      </c>
      <c r="H221" s="543"/>
      <c r="I221" s="543"/>
      <c r="J221" s="544"/>
      <c r="K221" s="248"/>
      <c r="L221" s="252"/>
      <c r="M221" s="304"/>
      <c r="N221" s="20">
        <f t="shared" si="10"/>
        <v>19</v>
      </c>
    </row>
    <row r="222" spans="2:14" ht="15.6" customHeight="1" x14ac:dyDescent="0.25">
      <c r="B222" s="119">
        <f t="shared" si="9"/>
        <v>106</v>
      </c>
      <c r="C222" s="235" t="s">
        <v>60</v>
      </c>
      <c r="D222" s="165"/>
      <c r="E222" s="510"/>
      <c r="F222" s="150" t="s">
        <v>552</v>
      </c>
      <c r="G222" s="1051" t="s">
        <v>643</v>
      </c>
      <c r="H222" s="543"/>
      <c r="I222" s="543"/>
      <c r="J222" s="544"/>
      <c r="K222" s="235"/>
      <c r="L222" s="165"/>
      <c r="M222" s="286"/>
      <c r="N222" s="20">
        <f t="shared" si="10"/>
        <v>20</v>
      </c>
    </row>
    <row r="223" spans="2:14" ht="15.6" customHeight="1" x14ac:dyDescent="0.25">
      <c r="B223" s="119">
        <f t="shared" si="9"/>
        <v>107</v>
      </c>
      <c r="C223" s="209" t="s">
        <v>60</v>
      </c>
      <c r="D223" s="624"/>
      <c r="E223" s="692"/>
      <c r="F223" s="150" t="s">
        <v>552</v>
      </c>
      <c r="G223" s="1079" t="s">
        <v>623</v>
      </c>
      <c r="H223" s="543"/>
      <c r="I223" s="543"/>
      <c r="J223" s="544"/>
      <c r="K223" s="235"/>
      <c r="L223" s="165"/>
      <c r="M223" s="286"/>
      <c r="N223" s="20">
        <f t="shared" si="10"/>
        <v>21</v>
      </c>
    </row>
    <row r="224" spans="2:14" ht="15.6" customHeight="1" x14ac:dyDescent="0.25">
      <c r="B224" s="119">
        <f t="shared" si="9"/>
        <v>108</v>
      </c>
      <c r="C224" s="248" t="s">
        <v>84</v>
      </c>
      <c r="D224" s="252"/>
      <c r="E224" s="496"/>
      <c r="F224" s="151" t="s">
        <v>552</v>
      </c>
      <c r="G224" s="1052" t="s">
        <v>644</v>
      </c>
      <c r="H224" s="684"/>
      <c r="I224" s="684"/>
      <c r="J224" s="685"/>
      <c r="K224" s="248"/>
      <c r="L224" s="252"/>
      <c r="M224" s="304"/>
      <c r="N224" s="20">
        <f t="shared" si="10"/>
        <v>22</v>
      </c>
    </row>
    <row r="225" spans="2:14" ht="15.6" customHeight="1" x14ac:dyDescent="0.25">
      <c r="B225" s="119">
        <f t="shared" si="9"/>
        <v>109</v>
      </c>
      <c r="C225" s="235" t="s">
        <v>60</v>
      </c>
      <c r="D225" s="165"/>
      <c r="E225" s="510"/>
      <c r="F225" s="150" t="s">
        <v>552</v>
      </c>
      <c r="G225" s="1051" t="s">
        <v>645</v>
      </c>
      <c r="H225" s="543"/>
      <c r="I225" s="543"/>
      <c r="J225" s="544"/>
      <c r="K225" s="235"/>
      <c r="L225" s="165"/>
      <c r="M225" s="286"/>
      <c r="N225" s="20">
        <f t="shared" si="10"/>
        <v>23</v>
      </c>
    </row>
    <row r="226" spans="2:14" ht="16.149999999999999" customHeight="1" thickBot="1" x14ac:dyDescent="0.3">
      <c r="B226" s="233">
        <f t="shared" si="9"/>
        <v>110</v>
      </c>
      <c r="C226" s="242" t="s">
        <v>60</v>
      </c>
      <c r="D226" s="254"/>
      <c r="E226" s="693"/>
      <c r="F226" s="478" t="s">
        <v>552</v>
      </c>
      <c r="G226" s="1078" t="s">
        <v>646</v>
      </c>
      <c r="H226" s="686"/>
      <c r="I226" s="686"/>
      <c r="J226" s="687"/>
      <c r="K226" s="242"/>
      <c r="L226" s="254"/>
      <c r="M226" s="338"/>
      <c r="N226" s="20">
        <f t="shared" si="10"/>
        <v>24</v>
      </c>
    </row>
    <row r="227" spans="2:14" ht="15.75" x14ac:dyDescent="0.25">
      <c r="B227" s="40"/>
      <c r="C227" s="58"/>
      <c r="D227" s="59"/>
      <c r="E227" s="59"/>
      <c r="F227" s="42"/>
      <c r="G227" s="42"/>
      <c r="H227" s="42"/>
      <c r="I227" s="42"/>
      <c r="J227" s="60"/>
      <c r="K227" s="58"/>
      <c r="L227" s="58"/>
      <c r="M227" s="58"/>
      <c r="N227" s="20"/>
    </row>
    <row r="228" spans="2:14" ht="15.75" thickBot="1" x14ac:dyDescent="0.3"/>
    <row r="229" spans="2:14" ht="19.5" thickBot="1" x14ac:dyDescent="0.35">
      <c r="B229" s="23"/>
      <c r="C229" s="24"/>
      <c r="D229" s="38"/>
      <c r="E229" s="1" t="s">
        <v>32</v>
      </c>
      <c r="F229" s="25"/>
      <c r="G229" s="38"/>
      <c r="H229" s="25"/>
      <c r="I229" s="25"/>
      <c r="J229" s="2"/>
      <c r="K229" s="2"/>
      <c r="L229" s="26"/>
      <c r="M229" s="27"/>
    </row>
    <row r="230" spans="2:14" ht="19.5" thickBot="1" x14ac:dyDescent="0.35">
      <c r="B230" s="3" t="s">
        <v>0</v>
      </c>
      <c r="C230" s="6"/>
      <c r="D230" s="7" t="s">
        <v>6</v>
      </c>
      <c r="E230" s="28"/>
      <c r="F230" s="29" t="s">
        <v>1</v>
      </c>
      <c r="G230" s="30"/>
      <c r="H230" s="31" t="s">
        <v>2</v>
      </c>
      <c r="I230" s="31"/>
      <c r="J230" s="32"/>
      <c r="K230" s="6"/>
      <c r="L230" s="7" t="s">
        <v>25</v>
      </c>
      <c r="M230" s="28"/>
    </row>
    <row r="231" spans="2:14" ht="19.5" thickBot="1" x14ac:dyDescent="0.35">
      <c r="B231" s="65" t="s">
        <v>3</v>
      </c>
      <c r="C231" s="66" t="s">
        <v>7</v>
      </c>
      <c r="D231" s="66" t="s">
        <v>8</v>
      </c>
      <c r="E231" s="67" t="s">
        <v>9</v>
      </c>
      <c r="F231" s="68" t="s">
        <v>4</v>
      </c>
      <c r="G231" s="61"/>
      <c r="H231" s="62"/>
      <c r="I231" s="63"/>
      <c r="J231" s="64"/>
      <c r="K231" s="66" t="s">
        <v>7</v>
      </c>
      <c r="L231" s="66" t="s">
        <v>8</v>
      </c>
      <c r="M231" s="67" t="s">
        <v>9</v>
      </c>
    </row>
    <row r="232" spans="2:14" ht="15.75" x14ac:dyDescent="0.25">
      <c r="B232" s="146">
        <f>1</f>
        <v>1</v>
      </c>
      <c r="C232" s="195" t="s">
        <v>195</v>
      </c>
      <c r="D232" s="153"/>
      <c r="E232" s="154"/>
      <c r="F232" s="170" t="s">
        <v>327</v>
      </c>
      <c r="G232" s="359" t="s">
        <v>326</v>
      </c>
      <c r="H232" s="360"/>
      <c r="I232" s="361"/>
      <c r="J232" s="215"/>
      <c r="K232" s="195" t="s">
        <v>213</v>
      </c>
      <c r="L232" s="186"/>
      <c r="M232" s="366"/>
      <c r="N232" s="39">
        <f>1</f>
        <v>1</v>
      </c>
    </row>
    <row r="233" spans="2:14" ht="15.75" x14ac:dyDescent="0.25">
      <c r="B233" s="231">
        <f>B232+1</f>
        <v>2</v>
      </c>
      <c r="C233" s="223" t="s">
        <v>195</v>
      </c>
      <c r="D233" s="157"/>
      <c r="E233" s="370"/>
      <c r="F233" s="362" t="s">
        <v>327</v>
      </c>
      <c r="G233" s="363" t="s">
        <v>328</v>
      </c>
      <c r="H233" s="364"/>
      <c r="I233" s="365"/>
      <c r="J233" s="222"/>
      <c r="K233" s="223" t="s">
        <v>213</v>
      </c>
      <c r="L233" s="457"/>
      <c r="M233" s="371"/>
      <c r="N233" s="20">
        <f t="shared" ref="N233:N293" si="11">N232+1</f>
        <v>2</v>
      </c>
    </row>
    <row r="234" spans="2:14" ht="15.75" x14ac:dyDescent="0.25">
      <c r="B234" s="232">
        <f>B233+1</f>
        <v>3</v>
      </c>
      <c r="C234" s="223" t="s">
        <v>160</v>
      </c>
      <c r="D234" s="223"/>
      <c r="E234" s="187"/>
      <c r="F234" s="362" t="s">
        <v>327</v>
      </c>
      <c r="G234" s="363" t="s">
        <v>329</v>
      </c>
      <c r="H234" s="364"/>
      <c r="I234" s="365"/>
      <c r="J234" s="222"/>
      <c r="K234" s="216" t="s">
        <v>213</v>
      </c>
      <c r="L234" s="458"/>
      <c r="M234" s="188"/>
      <c r="N234" s="20">
        <f t="shared" si="11"/>
        <v>3</v>
      </c>
    </row>
    <row r="235" spans="2:14" ht="15.75" x14ac:dyDescent="0.25">
      <c r="B235" s="232">
        <f t="shared" ref="B235:B239" si="12">B234+1</f>
        <v>4</v>
      </c>
      <c r="C235" s="223" t="s">
        <v>195</v>
      </c>
      <c r="D235" s="157"/>
      <c r="E235" s="370"/>
      <c r="F235" s="362" t="s">
        <v>327</v>
      </c>
      <c r="G235" s="363" t="s">
        <v>330</v>
      </c>
      <c r="H235" s="364"/>
      <c r="I235" s="365"/>
      <c r="J235" s="222"/>
      <c r="K235" s="223" t="s">
        <v>213</v>
      </c>
      <c r="L235" s="188"/>
      <c r="M235" s="188"/>
      <c r="N235" s="20">
        <f t="shared" si="11"/>
        <v>4</v>
      </c>
    </row>
    <row r="236" spans="2:14" ht="15.75" x14ac:dyDescent="0.25">
      <c r="B236" s="119">
        <f t="shared" si="12"/>
        <v>5</v>
      </c>
      <c r="C236" s="435" t="s">
        <v>83</v>
      </c>
      <c r="D236" s="213"/>
      <c r="E236" s="216"/>
      <c r="F236" s="128" t="s">
        <v>327</v>
      </c>
      <c r="G236" s="367" t="s">
        <v>331</v>
      </c>
      <c r="H236" s="368"/>
      <c r="I236" s="369"/>
      <c r="J236" s="222"/>
      <c r="K236" s="223" t="s">
        <v>213</v>
      </c>
      <c r="L236" s="188"/>
      <c r="M236" s="188"/>
      <c r="N236" s="20">
        <f t="shared" si="11"/>
        <v>5</v>
      </c>
    </row>
    <row r="237" spans="2:14" ht="15.75" x14ac:dyDescent="0.25">
      <c r="B237" s="231">
        <f t="shared" si="12"/>
        <v>6</v>
      </c>
      <c r="C237" s="216" t="s">
        <v>83</v>
      </c>
      <c r="D237" s="223"/>
      <c r="E237" s="188"/>
      <c r="F237" s="362" t="s">
        <v>327</v>
      </c>
      <c r="G237" s="363" t="s">
        <v>332</v>
      </c>
      <c r="H237" s="364"/>
      <c r="I237" s="365"/>
      <c r="J237" s="222"/>
      <c r="K237" s="216" t="s">
        <v>213</v>
      </c>
      <c r="L237" s="188"/>
      <c r="M237" s="188"/>
      <c r="N237" s="20">
        <f t="shared" si="11"/>
        <v>6</v>
      </c>
    </row>
    <row r="238" spans="2:14" ht="15.75" x14ac:dyDescent="0.25">
      <c r="B238" s="231">
        <f t="shared" si="12"/>
        <v>7</v>
      </c>
      <c r="C238" s="457" t="s">
        <v>195</v>
      </c>
      <c r="D238" s="223"/>
      <c r="E238" s="188"/>
      <c r="F238" s="585" t="s">
        <v>327</v>
      </c>
      <c r="G238" s="639" t="s">
        <v>647</v>
      </c>
      <c r="H238" s="364"/>
      <c r="I238" s="365"/>
      <c r="J238" s="222"/>
      <c r="K238" s="458" t="s">
        <v>213</v>
      </c>
      <c r="L238" s="188"/>
      <c r="M238" s="188"/>
      <c r="N238" s="20">
        <f t="shared" si="11"/>
        <v>7</v>
      </c>
    </row>
    <row r="239" spans="2:14" ht="15.75" x14ac:dyDescent="0.25">
      <c r="B239" s="231">
        <f t="shared" si="12"/>
        <v>8</v>
      </c>
      <c r="C239" s="333" t="s">
        <v>83</v>
      </c>
      <c r="D239" s="188"/>
      <c r="E239" s="188"/>
      <c r="F239" s="362" t="s">
        <v>327</v>
      </c>
      <c r="G239" s="363" t="s">
        <v>333</v>
      </c>
      <c r="H239" s="364"/>
      <c r="I239" s="365"/>
      <c r="J239" s="222"/>
      <c r="K239" s="223" t="s">
        <v>213</v>
      </c>
      <c r="L239" s="188"/>
      <c r="M239" s="188"/>
      <c r="N239" s="20">
        <f t="shared" si="11"/>
        <v>8</v>
      </c>
    </row>
    <row r="240" spans="2:14" ht="15.75" x14ac:dyDescent="0.25">
      <c r="B240" s="232">
        <f>B239+1</f>
        <v>9</v>
      </c>
      <c r="C240" s="223" t="s">
        <v>195</v>
      </c>
      <c r="D240" s="157"/>
      <c r="E240" s="370"/>
      <c r="F240" s="362" t="s">
        <v>327</v>
      </c>
      <c r="G240" s="372" t="s">
        <v>335</v>
      </c>
      <c r="H240" s="368"/>
      <c r="I240" s="369"/>
      <c r="J240" s="217"/>
      <c r="K240" s="216" t="s">
        <v>213</v>
      </c>
      <c r="L240" s="458"/>
      <c r="M240" s="371"/>
      <c r="N240" s="20">
        <f t="shared" si="11"/>
        <v>9</v>
      </c>
    </row>
    <row r="241" spans="2:14" ht="15.75" x14ac:dyDescent="0.25">
      <c r="B241" s="232">
        <f t="shared" ref="B241:B260" si="13">B240+1</f>
        <v>10</v>
      </c>
      <c r="C241" s="333" t="s">
        <v>83</v>
      </c>
      <c r="D241" s="223"/>
      <c r="E241" s="157"/>
      <c r="F241" s="362" t="s">
        <v>327</v>
      </c>
      <c r="G241" s="363" t="s">
        <v>336</v>
      </c>
      <c r="H241" s="364"/>
      <c r="I241" s="365"/>
      <c r="J241" s="222"/>
      <c r="K241" s="223" t="s">
        <v>213</v>
      </c>
      <c r="L241" s="188"/>
      <c r="M241" s="333"/>
      <c r="N241" s="20">
        <f t="shared" si="11"/>
        <v>10</v>
      </c>
    </row>
    <row r="242" spans="2:14" ht="15.75" x14ac:dyDescent="0.25">
      <c r="B242" s="119">
        <f t="shared" si="13"/>
        <v>11</v>
      </c>
      <c r="C242" s="333" t="s">
        <v>83</v>
      </c>
      <c r="D242" s="223"/>
      <c r="E242" s="157"/>
      <c r="F242" s="362" t="s">
        <v>327</v>
      </c>
      <c r="G242" s="363" t="s">
        <v>337</v>
      </c>
      <c r="H242" s="364"/>
      <c r="I242" s="365"/>
      <c r="J242" s="222"/>
      <c r="K242" s="223" t="s">
        <v>213</v>
      </c>
      <c r="L242" s="333"/>
      <c r="M242" s="188"/>
      <c r="N242" s="20">
        <f t="shared" si="11"/>
        <v>11</v>
      </c>
    </row>
    <row r="243" spans="2:14" ht="15.75" x14ac:dyDescent="0.25">
      <c r="B243" s="119">
        <f t="shared" si="13"/>
        <v>12</v>
      </c>
      <c r="C243" s="333" t="s">
        <v>83</v>
      </c>
      <c r="D243" s="223"/>
      <c r="E243" s="370"/>
      <c r="F243" s="362" t="s">
        <v>327</v>
      </c>
      <c r="G243" s="363" t="s">
        <v>338</v>
      </c>
      <c r="H243" s="364"/>
      <c r="I243" s="365"/>
      <c r="J243" s="222"/>
      <c r="K243" s="223" t="s">
        <v>213</v>
      </c>
      <c r="L243" s="188"/>
      <c r="M243" s="188"/>
      <c r="N243" s="20">
        <f t="shared" si="11"/>
        <v>12</v>
      </c>
    </row>
    <row r="244" spans="2:14" ht="15.75" x14ac:dyDescent="0.25">
      <c r="B244" s="119">
        <f t="shared" si="13"/>
        <v>13</v>
      </c>
      <c r="C244" s="223" t="s">
        <v>195</v>
      </c>
      <c r="D244" s="157"/>
      <c r="E244" s="370"/>
      <c r="F244" s="362" t="s">
        <v>327</v>
      </c>
      <c r="G244" s="363" t="s">
        <v>339</v>
      </c>
      <c r="H244" s="364"/>
      <c r="I244" s="365"/>
      <c r="J244" s="222"/>
      <c r="K244" s="216" t="s">
        <v>213</v>
      </c>
      <c r="L244" s="458"/>
      <c r="M244" s="333"/>
      <c r="N244" s="20">
        <f t="shared" si="11"/>
        <v>13</v>
      </c>
    </row>
    <row r="245" spans="2:14" ht="15.75" x14ac:dyDescent="0.25">
      <c r="B245" s="119">
        <f t="shared" si="13"/>
        <v>14</v>
      </c>
      <c r="C245" s="333" t="s">
        <v>83</v>
      </c>
      <c r="D245" s="223"/>
      <c r="E245" s="370"/>
      <c r="F245" s="362" t="s">
        <v>327</v>
      </c>
      <c r="G245" s="363" t="s">
        <v>340</v>
      </c>
      <c r="H245" s="364"/>
      <c r="I245" s="365"/>
      <c r="J245" s="222"/>
      <c r="K245" s="216" t="s">
        <v>213</v>
      </c>
      <c r="L245" s="187"/>
      <c r="M245" s="333"/>
      <c r="N245" s="20">
        <f t="shared" si="11"/>
        <v>14</v>
      </c>
    </row>
    <row r="246" spans="2:14" ht="15.75" x14ac:dyDescent="0.25">
      <c r="B246" s="119">
        <f t="shared" si="13"/>
        <v>15</v>
      </c>
      <c r="C246" s="223" t="s">
        <v>195</v>
      </c>
      <c r="D246" s="157"/>
      <c r="E246" s="370"/>
      <c r="F246" s="362" t="s">
        <v>327</v>
      </c>
      <c r="G246" s="363" t="s">
        <v>341</v>
      </c>
      <c r="H246" s="364"/>
      <c r="I246" s="365"/>
      <c r="J246" s="222"/>
      <c r="K246" s="216" t="s">
        <v>213</v>
      </c>
      <c r="L246" s="187"/>
      <c r="M246" s="188"/>
      <c r="N246" s="20">
        <f t="shared" si="11"/>
        <v>15</v>
      </c>
    </row>
    <row r="247" spans="2:14" ht="15.75" x14ac:dyDescent="0.25">
      <c r="B247" s="119">
        <f t="shared" si="13"/>
        <v>16</v>
      </c>
      <c r="C247" s="223" t="s">
        <v>195</v>
      </c>
      <c r="D247" s="157"/>
      <c r="E247" s="370"/>
      <c r="F247" s="362" t="s">
        <v>327</v>
      </c>
      <c r="G247" s="363" t="s">
        <v>342</v>
      </c>
      <c r="H247" s="364"/>
      <c r="I247" s="365"/>
      <c r="J247" s="222"/>
      <c r="K247" s="216" t="s">
        <v>213</v>
      </c>
      <c r="L247" s="187"/>
      <c r="M247" s="187"/>
      <c r="N247" s="20">
        <f t="shared" si="11"/>
        <v>16</v>
      </c>
    </row>
    <row r="248" spans="2:14" ht="15.75" x14ac:dyDescent="0.25">
      <c r="B248" s="119">
        <f t="shared" si="13"/>
        <v>17</v>
      </c>
      <c r="C248" s="333" t="s">
        <v>83</v>
      </c>
      <c r="D248" s="223"/>
      <c r="E248" s="370"/>
      <c r="F248" s="362" t="s">
        <v>327</v>
      </c>
      <c r="G248" s="363" t="s">
        <v>343</v>
      </c>
      <c r="H248" s="364"/>
      <c r="I248" s="365"/>
      <c r="J248" s="222"/>
      <c r="K248" s="216" t="s">
        <v>213</v>
      </c>
      <c r="L248" s="187"/>
      <c r="M248" s="333"/>
      <c r="N248" s="20">
        <f t="shared" si="11"/>
        <v>17</v>
      </c>
    </row>
    <row r="249" spans="2:14" ht="15.75" x14ac:dyDescent="0.25">
      <c r="B249" s="119">
        <f t="shared" si="13"/>
        <v>18</v>
      </c>
      <c r="C249" s="223" t="s">
        <v>195</v>
      </c>
      <c r="D249" s="157"/>
      <c r="E249" s="370"/>
      <c r="F249" s="362" t="s">
        <v>327</v>
      </c>
      <c r="G249" s="363" t="s">
        <v>344</v>
      </c>
      <c r="H249" s="364"/>
      <c r="I249" s="365"/>
      <c r="J249" s="222"/>
      <c r="K249" s="223" t="s">
        <v>213</v>
      </c>
      <c r="L249" s="333"/>
      <c r="M249" s="188"/>
      <c r="N249" s="20">
        <f t="shared" si="11"/>
        <v>18</v>
      </c>
    </row>
    <row r="250" spans="2:14" ht="15.75" x14ac:dyDescent="0.25">
      <c r="B250" s="119">
        <f t="shared" si="13"/>
        <v>19</v>
      </c>
      <c r="C250" s="223" t="s">
        <v>195</v>
      </c>
      <c r="D250" s="157"/>
      <c r="E250" s="370"/>
      <c r="F250" s="362" t="s">
        <v>327</v>
      </c>
      <c r="G250" s="363" t="s">
        <v>346</v>
      </c>
      <c r="H250" s="364"/>
      <c r="I250" s="365"/>
      <c r="J250" s="222"/>
      <c r="K250" s="223" t="s">
        <v>213</v>
      </c>
      <c r="L250" s="333"/>
      <c r="M250" s="187"/>
      <c r="N250" s="20">
        <f t="shared" si="11"/>
        <v>19</v>
      </c>
    </row>
    <row r="251" spans="2:14" ht="15.75" x14ac:dyDescent="0.25">
      <c r="B251" s="119">
        <f t="shared" si="13"/>
        <v>20</v>
      </c>
      <c r="C251" s="223" t="s">
        <v>195</v>
      </c>
      <c r="D251" s="157"/>
      <c r="E251" s="370"/>
      <c r="F251" s="362" t="s">
        <v>327</v>
      </c>
      <c r="G251" s="363" t="s">
        <v>347</v>
      </c>
      <c r="H251" s="364"/>
      <c r="I251" s="365"/>
      <c r="J251" s="222"/>
      <c r="K251" s="216" t="s">
        <v>213</v>
      </c>
      <c r="L251" s="458"/>
      <c r="M251" s="188"/>
      <c r="N251" s="20">
        <f t="shared" si="11"/>
        <v>20</v>
      </c>
    </row>
    <row r="252" spans="2:14" ht="15.75" x14ac:dyDescent="0.25">
      <c r="B252" s="119">
        <f t="shared" si="13"/>
        <v>21</v>
      </c>
      <c r="C252" s="333" t="s">
        <v>83</v>
      </c>
      <c r="D252" s="449"/>
      <c r="E252" s="223"/>
      <c r="F252" s="362" t="s">
        <v>327</v>
      </c>
      <c r="G252" s="363" t="s">
        <v>348</v>
      </c>
      <c r="H252" s="364"/>
      <c r="I252" s="365"/>
      <c r="J252" s="222"/>
      <c r="K252" s="216" t="s">
        <v>213</v>
      </c>
      <c r="L252" s="458"/>
      <c r="M252" s="333"/>
      <c r="N252" s="20">
        <f t="shared" si="11"/>
        <v>21</v>
      </c>
    </row>
    <row r="253" spans="2:14" ht="15.75" x14ac:dyDescent="0.25">
      <c r="B253" s="119">
        <f t="shared" si="13"/>
        <v>22</v>
      </c>
      <c r="C253" s="333" t="s">
        <v>83</v>
      </c>
      <c r="D253" s="223"/>
      <c r="E253" s="370"/>
      <c r="F253" s="362" t="s">
        <v>327</v>
      </c>
      <c r="G253" s="363" t="s">
        <v>349</v>
      </c>
      <c r="H253" s="364"/>
      <c r="I253" s="365"/>
      <c r="J253" s="222"/>
      <c r="K253" s="333" t="s">
        <v>129</v>
      </c>
      <c r="L253" s="449"/>
      <c r="M253" s="188"/>
      <c r="N253" s="20">
        <f t="shared" si="11"/>
        <v>22</v>
      </c>
    </row>
    <row r="254" spans="2:14" ht="15.75" x14ac:dyDescent="0.25">
      <c r="B254" s="119">
        <f t="shared" si="13"/>
        <v>23</v>
      </c>
      <c r="C254" s="223" t="s">
        <v>195</v>
      </c>
      <c r="D254" s="157"/>
      <c r="E254" s="157"/>
      <c r="F254" s="362" t="s">
        <v>327</v>
      </c>
      <c r="G254" s="363" t="s">
        <v>350</v>
      </c>
      <c r="H254" s="364"/>
      <c r="I254" s="365"/>
      <c r="J254" s="222"/>
      <c r="K254" s="223" t="s">
        <v>213</v>
      </c>
      <c r="L254" s="333"/>
      <c r="M254" s="188"/>
      <c r="N254" s="20">
        <f t="shared" si="11"/>
        <v>23</v>
      </c>
    </row>
    <row r="255" spans="2:14" ht="15.75" x14ac:dyDescent="0.25">
      <c r="B255" s="119">
        <f t="shared" si="13"/>
        <v>24</v>
      </c>
      <c r="C255" s="333" t="s">
        <v>83</v>
      </c>
      <c r="D255" s="223"/>
      <c r="E255" s="157"/>
      <c r="F255" s="362" t="s">
        <v>327</v>
      </c>
      <c r="G255" s="363" t="s">
        <v>351</v>
      </c>
      <c r="H255" s="364"/>
      <c r="I255" s="365"/>
      <c r="J255" s="222"/>
      <c r="K255" s="216" t="s">
        <v>213</v>
      </c>
      <c r="L255" s="187"/>
      <c r="M255" s="333"/>
      <c r="N255" s="20">
        <f t="shared" si="11"/>
        <v>24</v>
      </c>
    </row>
    <row r="256" spans="2:14" ht="15.75" x14ac:dyDescent="0.25">
      <c r="B256" s="119">
        <f t="shared" si="13"/>
        <v>25</v>
      </c>
      <c r="C256" s="223" t="s">
        <v>195</v>
      </c>
      <c r="D256" s="157"/>
      <c r="E256" s="370"/>
      <c r="F256" s="362" t="s">
        <v>327</v>
      </c>
      <c r="G256" s="363" t="s">
        <v>352</v>
      </c>
      <c r="H256" s="364"/>
      <c r="I256" s="365"/>
      <c r="J256" s="222"/>
      <c r="K256" s="216" t="s">
        <v>213</v>
      </c>
      <c r="L256" s="188"/>
      <c r="M256" s="333"/>
      <c r="N256" s="20">
        <f t="shared" si="11"/>
        <v>25</v>
      </c>
    </row>
    <row r="257" spans="2:14" ht="15.75" x14ac:dyDescent="0.25">
      <c r="B257" s="119">
        <f t="shared" si="13"/>
        <v>26</v>
      </c>
      <c r="C257" s="333" t="s">
        <v>83</v>
      </c>
      <c r="D257" s="188"/>
      <c r="E257" s="370"/>
      <c r="F257" s="362" t="s">
        <v>327</v>
      </c>
      <c r="G257" s="363" t="s">
        <v>353</v>
      </c>
      <c r="H257" s="364"/>
      <c r="I257" s="365"/>
      <c r="J257" s="222"/>
      <c r="K257" s="223" t="s">
        <v>213</v>
      </c>
      <c r="L257" s="333"/>
      <c r="M257" s="188"/>
      <c r="N257" s="20">
        <f t="shared" si="11"/>
        <v>26</v>
      </c>
    </row>
    <row r="258" spans="2:14" ht="15.75" x14ac:dyDescent="0.25">
      <c r="B258" s="119">
        <f t="shared" si="13"/>
        <v>27</v>
      </c>
      <c r="C258" s="223" t="s">
        <v>195</v>
      </c>
      <c r="D258" s="157"/>
      <c r="E258" s="157"/>
      <c r="F258" s="362" t="s">
        <v>327</v>
      </c>
      <c r="G258" s="363" t="s">
        <v>354</v>
      </c>
      <c r="H258" s="364"/>
      <c r="I258" s="365"/>
      <c r="J258" s="222"/>
      <c r="K258" s="216" t="s">
        <v>213</v>
      </c>
      <c r="L258" s="187"/>
      <c r="M258" s="333"/>
      <c r="N258" s="20">
        <f t="shared" si="11"/>
        <v>27</v>
      </c>
    </row>
    <row r="259" spans="2:14" ht="15.75" x14ac:dyDescent="0.25">
      <c r="B259" s="119">
        <f t="shared" si="13"/>
        <v>28</v>
      </c>
      <c r="C259" s="333" t="s">
        <v>83</v>
      </c>
      <c r="D259" s="188"/>
      <c r="E259" s="157"/>
      <c r="F259" s="362" t="s">
        <v>327</v>
      </c>
      <c r="G259" s="363" t="s">
        <v>355</v>
      </c>
      <c r="H259" s="364"/>
      <c r="I259" s="365"/>
      <c r="J259" s="222"/>
      <c r="K259" s="216" t="s">
        <v>213</v>
      </c>
      <c r="L259" s="458"/>
      <c r="M259" s="188"/>
      <c r="N259" s="20">
        <f t="shared" si="11"/>
        <v>28</v>
      </c>
    </row>
    <row r="260" spans="2:14" ht="16.5" thickBot="1" x14ac:dyDescent="0.3">
      <c r="B260" s="231">
        <f t="shared" si="13"/>
        <v>29</v>
      </c>
      <c r="C260" s="223" t="s">
        <v>195</v>
      </c>
      <c r="D260" s="157"/>
      <c r="E260" s="370"/>
      <c r="F260" s="362" t="s">
        <v>327</v>
      </c>
      <c r="G260" s="363" t="s">
        <v>356</v>
      </c>
      <c r="H260" s="364"/>
      <c r="I260" s="365"/>
      <c r="J260" s="222"/>
      <c r="K260" s="223" t="s">
        <v>213</v>
      </c>
      <c r="L260" s="333"/>
      <c r="M260" s="187"/>
      <c r="N260" s="20">
        <f t="shared" si="11"/>
        <v>29</v>
      </c>
    </row>
    <row r="261" spans="2:14" ht="15.75" x14ac:dyDescent="0.25">
      <c r="B261" s="218">
        <f>B260+1</f>
        <v>30</v>
      </c>
      <c r="C261" s="199" t="s">
        <v>84</v>
      </c>
      <c r="D261" s="1087"/>
      <c r="E261" s="154"/>
      <c r="F261" s="152" t="s">
        <v>587</v>
      </c>
      <c r="G261" s="106" t="s">
        <v>162</v>
      </c>
      <c r="H261" s="106"/>
      <c r="I261" s="382"/>
      <c r="J261" s="162"/>
      <c r="K261" s="170" t="s">
        <v>126</v>
      </c>
      <c r="L261" s="194"/>
      <c r="M261" s="164"/>
      <c r="N261" s="39">
        <f>1</f>
        <v>1</v>
      </c>
    </row>
    <row r="262" spans="2:14" ht="15.75" x14ac:dyDescent="0.25">
      <c r="B262" s="147">
        <f>B261+1</f>
        <v>31</v>
      </c>
      <c r="C262" s="349" t="s">
        <v>84</v>
      </c>
      <c r="D262" s="1088"/>
      <c r="E262" s="57"/>
      <c r="F262" s="400" t="s">
        <v>587</v>
      </c>
      <c r="G262" s="54" t="s">
        <v>163</v>
      </c>
      <c r="H262" s="54"/>
      <c r="I262" s="509"/>
      <c r="J262" s="197"/>
      <c r="K262" s="129" t="s">
        <v>126</v>
      </c>
      <c r="L262" s="241"/>
      <c r="M262" s="250"/>
      <c r="N262" s="20">
        <f t="shared" si="11"/>
        <v>2</v>
      </c>
    </row>
    <row r="263" spans="2:14" ht="15.75" x14ac:dyDescent="0.25">
      <c r="B263" s="148">
        <f>B262+1</f>
        <v>32</v>
      </c>
      <c r="C263" s="209" t="s">
        <v>84</v>
      </c>
      <c r="D263" s="1089"/>
      <c r="E263" s="125"/>
      <c r="F263" s="150" t="s">
        <v>587</v>
      </c>
      <c r="G263" s="97" t="s">
        <v>164</v>
      </c>
      <c r="H263" s="97"/>
      <c r="I263" s="530"/>
      <c r="J263" s="166"/>
      <c r="K263" s="128" t="s">
        <v>126</v>
      </c>
      <c r="L263" s="237"/>
      <c r="M263" s="168"/>
      <c r="N263" s="20">
        <f t="shared" si="11"/>
        <v>3</v>
      </c>
    </row>
    <row r="264" spans="2:14" ht="15.75" x14ac:dyDescent="0.25">
      <c r="B264" s="148">
        <f t="shared" ref="B264:B277" si="14">B263+1</f>
        <v>33</v>
      </c>
      <c r="C264" s="349" t="s">
        <v>84</v>
      </c>
      <c r="D264" s="1088"/>
      <c r="E264" s="57"/>
      <c r="F264" s="400" t="s">
        <v>587</v>
      </c>
      <c r="G264" s="54" t="s">
        <v>165</v>
      </c>
      <c r="H264" s="54"/>
      <c r="I264" s="509"/>
      <c r="J264" s="197"/>
      <c r="K264" s="129" t="s">
        <v>126</v>
      </c>
      <c r="L264" s="241"/>
      <c r="M264" s="250"/>
      <c r="N264" s="20">
        <f t="shared" si="11"/>
        <v>4</v>
      </c>
    </row>
    <row r="265" spans="2:14" ht="15.75" x14ac:dyDescent="0.25">
      <c r="B265" s="181">
        <f t="shared" si="14"/>
        <v>34</v>
      </c>
      <c r="C265" s="209" t="s">
        <v>84</v>
      </c>
      <c r="D265" s="1089"/>
      <c r="E265" s="125"/>
      <c r="F265" s="150" t="s">
        <v>587</v>
      </c>
      <c r="G265" s="97" t="s">
        <v>166</v>
      </c>
      <c r="H265" s="97"/>
      <c r="I265" s="530"/>
      <c r="J265" s="531"/>
      <c r="K265" s="128" t="s">
        <v>126</v>
      </c>
      <c r="L265" s="237"/>
      <c r="M265" s="168"/>
      <c r="N265" s="20">
        <f t="shared" si="11"/>
        <v>5</v>
      </c>
    </row>
    <row r="266" spans="2:14" ht="15.75" x14ac:dyDescent="0.25">
      <c r="B266" s="181">
        <f t="shared" si="14"/>
        <v>35</v>
      </c>
      <c r="C266" s="349" t="s">
        <v>84</v>
      </c>
      <c r="D266" s="1088"/>
      <c r="E266" s="57"/>
      <c r="F266" s="400" t="s">
        <v>587</v>
      </c>
      <c r="G266" s="54" t="s">
        <v>167</v>
      </c>
      <c r="H266" s="54"/>
      <c r="I266" s="509"/>
      <c r="J266" s="526"/>
      <c r="K266" s="129" t="s">
        <v>126</v>
      </c>
      <c r="L266" s="241"/>
      <c r="M266" s="250"/>
      <c r="N266" s="20">
        <f t="shared" si="11"/>
        <v>6</v>
      </c>
    </row>
    <row r="267" spans="2:14" ht="15.75" x14ac:dyDescent="0.25">
      <c r="B267" s="181">
        <f t="shared" si="14"/>
        <v>36</v>
      </c>
      <c r="C267" s="209" t="s">
        <v>84</v>
      </c>
      <c r="D267" s="1089"/>
      <c r="E267" s="125"/>
      <c r="F267" s="150" t="s">
        <v>587</v>
      </c>
      <c r="G267" s="97" t="s">
        <v>168</v>
      </c>
      <c r="H267" s="97"/>
      <c r="I267" s="530"/>
      <c r="J267" s="531"/>
      <c r="K267" s="128" t="s">
        <v>126</v>
      </c>
      <c r="L267" s="237"/>
      <c r="M267" s="168"/>
      <c r="N267" s="20">
        <f t="shared" si="11"/>
        <v>7</v>
      </c>
    </row>
    <row r="268" spans="2:14" ht="15.75" x14ac:dyDescent="0.25">
      <c r="B268" s="181">
        <f t="shared" si="14"/>
        <v>37</v>
      </c>
      <c r="C268" s="349" t="s">
        <v>84</v>
      </c>
      <c r="D268" s="1088"/>
      <c r="E268" s="57"/>
      <c r="F268" s="400" t="s">
        <v>587</v>
      </c>
      <c r="G268" s="54" t="s">
        <v>169</v>
      </c>
      <c r="H268" s="54"/>
      <c r="I268" s="509"/>
      <c r="J268" s="526"/>
      <c r="K268" s="129" t="s">
        <v>126</v>
      </c>
      <c r="L268" s="241"/>
      <c r="M268" s="250"/>
      <c r="N268" s="20">
        <f t="shared" si="11"/>
        <v>8</v>
      </c>
    </row>
    <row r="269" spans="2:14" ht="15.75" x14ac:dyDescent="0.25">
      <c r="B269" s="181">
        <f t="shared" si="14"/>
        <v>38</v>
      </c>
      <c r="C269" s="209" t="s">
        <v>84</v>
      </c>
      <c r="D269" s="1089"/>
      <c r="E269" s="125"/>
      <c r="F269" s="150" t="s">
        <v>587</v>
      </c>
      <c r="G269" s="97" t="s">
        <v>170</v>
      </c>
      <c r="H269" s="97"/>
      <c r="I269" s="530"/>
      <c r="J269" s="531"/>
      <c r="K269" s="128" t="s">
        <v>126</v>
      </c>
      <c r="L269" s="237"/>
      <c r="M269" s="168"/>
      <c r="N269" s="20">
        <f t="shared" si="11"/>
        <v>9</v>
      </c>
    </row>
    <row r="270" spans="2:14" ht="15.75" x14ac:dyDescent="0.25">
      <c r="B270" s="181">
        <f t="shared" si="14"/>
        <v>39</v>
      </c>
      <c r="C270" s="349" t="s">
        <v>84</v>
      </c>
      <c r="D270" s="1088"/>
      <c r="E270" s="57"/>
      <c r="F270" s="400" t="s">
        <v>587</v>
      </c>
      <c r="G270" s="54" t="s">
        <v>171</v>
      </c>
      <c r="H270" s="54"/>
      <c r="I270" s="509"/>
      <c r="J270" s="526"/>
      <c r="K270" s="129" t="s">
        <v>126</v>
      </c>
      <c r="L270" s="241"/>
      <c r="M270" s="250"/>
      <c r="N270" s="20">
        <f t="shared" si="11"/>
        <v>10</v>
      </c>
    </row>
    <row r="271" spans="2:14" ht="15.75" x14ac:dyDescent="0.25">
      <c r="B271" s="181">
        <f t="shared" si="14"/>
        <v>40</v>
      </c>
      <c r="C271" s="209" t="s">
        <v>84</v>
      </c>
      <c r="D271" s="1089"/>
      <c r="E271" s="125"/>
      <c r="F271" s="150" t="s">
        <v>587</v>
      </c>
      <c r="G271" s="97" t="s">
        <v>172</v>
      </c>
      <c r="H271" s="97"/>
      <c r="I271" s="530"/>
      <c r="J271" s="531"/>
      <c r="K271" s="128" t="s">
        <v>126</v>
      </c>
      <c r="L271" s="237"/>
      <c r="M271" s="168"/>
      <c r="N271" s="20">
        <f t="shared" si="11"/>
        <v>11</v>
      </c>
    </row>
    <row r="272" spans="2:14" ht="15.75" x14ac:dyDescent="0.25">
      <c r="B272" s="181">
        <f t="shared" si="14"/>
        <v>41</v>
      </c>
      <c r="C272" s="209" t="s">
        <v>84</v>
      </c>
      <c r="D272" s="1089"/>
      <c r="E272" s="125"/>
      <c r="F272" s="150" t="s">
        <v>587</v>
      </c>
      <c r="G272" s="97" t="s">
        <v>173</v>
      </c>
      <c r="H272" s="97"/>
      <c r="I272" s="530"/>
      <c r="J272" s="531"/>
      <c r="K272" s="128" t="s">
        <v>126</v>
      </c>
      <c r="L272" s="237"/>
      <c r="M272" s="168"/>
      <c r="N272" s="20">
        <f t="shared" si="11"/>
        <v>12</v>
      </c>
    </row>
    <row r="273" spans="2:14" ht="16.5" thickBot="1" x14ac:dyDescent="0.3">
      <c r="B273" s="343">
        <f t="shared" si="14"/>
        <v>42</v>
      </c>
      <c r="C273" s="566" t="s">
        <v>84</v>
      </c>
      <c r="D273" s="695"/>
      <c r="E273" s="126"/>
      <c r="F273" s="478" t="s">
        <v>587</v>
      </c>
      <c r="G273" s="244" t="s">
        <v>648</v>
      </c>
      <c r="H273" s="244"/>
      <c r="I273" s="483"/>
      <c r="J273" s="417"/>
      <c r="K273" s="567" t="s">
        <v>126</v>
      </c>
      <c r="L273" s="246"/>
      <c r="M273" s="247"/>
      <c r="N273" s="20">
        <f t="shared" si="11"/>
        <v>13</v>
      </c>
    </row>
    <row r="274" spans="2:14" ht="15.75" x14ac:dyDescent="0.25">
      <c r="B274" s="147">
        <f t="shared" si="14"/>
        <v>43</v>
      </c>
      <c r="C274" s="199" t="s">
        <v>100</v>
      </c>
      <c r="D274" s="157"/>
      <c r="E274" s="421"/>
      <c r="F274" s="392" t="s">
        <v>586</v>
      </c>
      <c r="G274" s="178" t="s">
        <v>174</v>
      </c>
      <c r="H274" s="234"/>
      <c r="I274" s="179"/>
      <c r="J274" s="180"/>
      <c r="K274" s="229" t="s">
        <v>126</v>
      </c>
      <c r="L274" s="158"/>
      <c r="M274" s="373"/>
      <c r="N274" s="39">
        <f>1</f>
        <v>1</v>
      </c>
    </row>
    <row r="275" spans="2:14" ht="15.75" x14ac:dyDescent="0.25">
      <c r="B275" s="119">
        <f t="shared" si="14"/>
        <v>44</v>
      </c>
      <c r="C275" s="209" t="s">
        <v>100</v>
      </c>
      <c r="D275" s="213"/>
      <c r="E275" s="165"/>
      <c r="F275" s="412" t="s">
        <v>586</v>
      </c>
      <c r="G275" s="176" t="s">
        <v>175</v>
      </c>
      <c r="H275" s="97"/>
      <c r="I275" s="413"/>
      <c r="J275" s="166"/>
      <c r="K275" s="236" t="s">
        <v>126</v>
      </c>
      <c r="L275" s="256"/>
      <c r="M275" s="168"/>
      <c r="N275" s="20">
        <f t="shared" si="11"/>
        <v>2</v>
      </c>
    </row>
    <row r="276" spans="2:14" ht="15.75" x14ac:dyDescent="0.25">
      <c r="B276" s="231">
        <f t="shared" si="14"/>
        <v>45</v>
      </c>
      <c r="C276" s="209" t="s">
        <v>100</v>
      </c>
      <c r="D276" s="213"/>
      <c r="E276" s="165"/>
      <c r="F276" s="523" t="s">
        <v>586</v>
      </c>
      <c r="G276" s="176" t="s">
        <v>176</v>
      </c>
      <c r="H276" s="97"/>
      <c r="I276" s="413"/>
      <c r="J276" s="166"/>
      <c r="K276" s="236" t="s">
        <v>126</v>
      </c>
      <c r="L276" s="256"/>
      <c r="M276" s="168"/>
      <c r="N276" s="20">
        <f t="shared" si="11"/>
        <v>3</v>
      </c>
    </row>
    <row r="277" spans="2:14" ht="15.75" x14ac:dyDescent="0.25">
      <c r="B277" s="231">
        <f t="shared" si="14"/>
        <v>46</v>
      </c>
      <c r="C277" s="209" t="s">
        <v>100</v>
      </c>
      <c r="D277" s="213"/>
      <c r="E277" s="165"/>
      <c r="F277" s="523" t="s">
        <v>586</v>
      </c>
      <c r="G277" s="176" t="s">
        <v>177</v>
      </c>
      <c r="H277" s="97"/>
      <c r="I277" s="413"/>
      <c r="J277" s="414"/>
      <c r="K277" s="236" t="s">
        <v>126</v>
      </c>
      <c r="L277" s="256"/>
      <c r="M277" s="168"/>
      <c r="N277" s="20">
        <f t="shared" si="11"/>
        <v>4</v>
      </c>
    </row>
    <row r="278" spans="2:14" ht="15.75" x14ac:dyDescent="0.25">
      <c r="B278" s="232">
        <f t="shared" ref="B278:B294" si="15">B277+1</f>
        <v>47</v>
      </c>
      <c r="C278" s="209" t="s">
        <v>100</v>
      </c>
      <c r="D278" s="213"/>
      <c r="E278" s="165"/>
      <c r="F278" s="523" t="s">
        <v>586</v>
      </c>
      <c r="G278" s="176" t="s">
        <v>178</v>
      </c>
      <c r="H278" s="97"/>
      <c r="I278" s="413"/>
      <c r="J278" s="414"/>
      <c r="K278" s="236" t="s">
        <v>126</v>
      </c>
      <c r="L278" s="256"/>
      <c r="M278" s="168"/>
      <c r="N278" s="20">
        <f t="shared" si="11"/>
        <v>5</v>
      </c>
    </row>
    <row r="279" spans="2:14" ht="15.75" x14ac:dyDescent="0.25">
      <c r="B279" s="119">
        <f t="shared" si="15"/>
        <v>48</v>
      </c>
      <c r="C279" s="209" t="s">
        <v>100</v>
      </c>
      <c r="D279" s="213"/>
      <c r="E279" s="165"/>
      <c r="F279" s="523" t="s">
        <v>586</v>
      </c>
      <c r="G279" s="176" t="s">
        <v>179</v>
      </c>
      <c r="H279" s="97"/>
      <c r="I279" s="413"/>
      <c r="J279" s="414"/>
      <c r="K279" s="236" t="s">
        <v>126</v>
      </c>
      <c r="L279" s="256"/>
      <c r="M279" s="168"/>
      <c r="N279" s="20">
        <f t="shared" si="11"/>
        <v>6</v>
      </c>
    </row>
    <row r="280" spans="2:14" ht="15.75" x14ac:dyDescent="0.25">
      <c r="B280" s="119">
        <f t="shared" si="15"/>
        <v>49</v>
      </c>
      <c r="C280" s="209" t="s">
        <v>100</v>
      </c>
      <c r="D280" s="213"/>
      <c r="E280" s="165"/>
      <c r="F280" s="523" t="s">
        <v>586</v>
      </c>
      <c r="G280" s="176" t="s">
        <v>180</v>
      </c>
      <c r="H280" s="97"/>
      <c r="I280" s="413"/>
      <c r="J280" s="414"/>
      <c r="K280" s="236" t="s">
        <v>126</v>
      </c>
      <c r="L280" s="256"/>
      <c r="M280" s="168"/>
      <c r="N280" s="20">
        <f t="shared" si="11"/>
        <v>7</v>
      </c>
    </row>
    <row r="281" spans="2:14" ht="15.75" x14ac:dyDescent="0.25">
      <c r="B281" s="119">
        <f t="shared" si="15"/>
        <v>50</v>
      </c>
      <c r="C281" s="209" t="s">
        <v>100</v>
      </c>
      <c r="D281" s="213"/>
      <c r="E281" s="165"/>
      <c r="F281" s="523" t="s">
        <v>586</v>
      </c>
      <c r="G281" s="176" t="s">
        <v>181</v>
      </c>
      <c r="H281" s="97"/>
      <c r="I281" s="413"/>
      <c r="J281" s="414"/>
      <c r="K281" s="236" t="s">
        <v>126</v>
      </c>
      <c r="L281" s="256"/>
      <c r="M281" s="168"/>
      <c r="N281" s="20">
        <f t="shared" si="11"/>
        <v>8</v>
      </c>
    </row>
    <row r="282" spans="2:14" ht="15.75" x14ac:dyDescent="0.25">
      <c r="B282" s="119">
        <f t="shared" si="15"/>
        <v>51</v>
      </c>
      <c r="C282" s="209" t="s">
        <v>100</v>
      </c>
      <c r="D282" s="213"/>
      <c r="E282" s="165"/>
      <c r="F282" s="523" t="s">
        <v>586</v>
      </c>
      <c r="G282" s="176" t="s">
        <v>182</v>
      </c>
      <c r="H282" s="97"/>
      <c r="I282" s="413"/>
      <c r="J282" s="414"/>
      <c r="K282" s="236" t="s">
        <v>126</v>
      </c>
      <c r="L282" s="256"/>
      <c r="M282" s="168"/>
      <c r="N282" s="20">
        <f t="shared" si="11"/>
        <v>9</v>
      </c>
    </row>
    <row r="283" spans="2:14" ht="16.5" thickBot="1" x14ac:dyDescent="0.3">
      <c r="B283" s="233">
        <f t="shared" si="15"/>
        <v>52</v>
      </c>
      <c r="C283" s="350" t="s">
        <v>100</v>
      </c>
      <c r="D283" s="255"/>
      <c r="E283" s="254"/>
      <c r="F283" s="523" t="s">
        <v>586</v>
      </c>
      <c r="G283" s="243" t="s">
        <v>183</v>
      </c>
      <c r="H283" s="244"/>
      <c r="I283" s="416"/>
      <c r="J283" s="417"/>
      <c r="K283" s="245" t="s">
        <v>126</v>
      </c>
      <c r="L283" s="257"/>
      <c r="M283" s="247"/>
      <c r="N283" s="20">
        <f t="shared" si="11"/>
        <v>10</v>
      </c>
    </row>
    <row r="284" spans="2:14" ht="15.75" x14ac:dyDescent="0.25">
      <c r="B284" s="147">
        <f t="shared" si="15"/>
        <v>53</v>
      </c>
      <c r="C284" s="209" t="s">
        <v>100</v>
      </c>
      <c r="D284" s="374"/>
      <c r="E284" s="213"/>
      <c r="F284" s="236" t="s">
        <v>184</v>
      </c>
      <c r="G284" s="176" t="s">
        <v>185</v>
      </c>
      <c r="H284" s="261"/>
      <c r="I284" s="262"/>
      <c r="J284" s="263"/>
      <c r="K284" s="128" t="s">
        <v>125</v>
      </c>
      <c r="L284" s="125"/>
      <c r="M284" s="271"/>
      <c r="N284" s="20">
        <f>1</f>
        <v>1</v>
      </c>
    </row>
    <row r="285" spans="2:14" ht="15.75" x14ac:dyDescent="0.25">
      <c r="B285" s="120">
        <f t="shared" si="15"/>
        <v>54</v>
      </c>
      <c r="C285" s="349" t="s">
        <v>100</v>
      </c>
      <c r="D285" s="574"/>
      <c r="E285" s="253"/>
      <c r="F285" s="249" t="s">
        <v>184</v>
      </c>
      <c r="G285" s="198" t="s">
        <v>186</v>
      </c>
      <c r="H285" s="258"/>
      <c r="I285" s="259"/>
      <c r="J285" s="260"/>
      <c r="K285" s="129" t="s">
        <v>125</v>
      </c>
      <c r="L285" s="57"/>
      <c r="M285" s="270"/>
      <c r="N285" s="20">
        <f t="shared" si="11"/>
        <v>2</v>
      </c>
    </row>
    <row r="286" spans="2:14" ht="15.75" x14ac:dyDescent="0.25">
      <c r="B286" s="119">
        <f t="shared" si="15"/>
        <v>55</v>
      </c>
      <c r="C286" s="209" t="s">
        <v>100</v>
      </c>
      <c r="D286" s="374"/>
      <c r="E286" s="213"/>
      <c r="F286" s="236" t="s">
        <v>184</v>
      </c>
      <c r="G286" s="176" t="s">
        <v>187</v>
      </c>
      <c r="H286" s="261"/>
      <c r="I286" s="262"/>
      <c r="J286" s="263"/>
      <c r="K286" s="128" t="s">
        <v>125</v>
      </c>
      <c r="L286" s="625"/>
      <c r="M286" s="187"/>
      <c r="N286" s="20">
        <f t="shared" si="11"/>
        <v>3</v>
      </c>
    </row>
    <row r="287" spans="2:14" ht="15.75" x14ac:dyDescent="0.25">
      <c r="B287" s="120">
        <f t="shared" si="15"/>
        <v>56</v>
      </c>
      <c r="C287" s="349" t="s">
        <v>100</v>
      </c>
      <c r="D287" s="574"/>
      <c r="E287" s="253"/>
      <c r="F287" s="249" t="s">
        <v>184</v>
      </c>
      <c r="G287" s="198" t="s">
        <v>188</v>
      </c>
      <c r="H287" s="258"/>
      <c r="I287" s="259"/>
      <c r="J287" s="260"/>
      <c r="K287" s="129" t="s">
        <v>125</v>
      </c>
      <c r="L287" s="57"/>
      <c r="M287" s="270"/>
      <c r="N287" s="20">
        <f t="shared" si="11"/>
        <v>4</v>
      </c>
    </row>
    <row r="288" spans="2:14" ht="15.75" x14ac:dyDescent="0.25">
      <c r="B288" s="119">
        <f t="shared" si="15"/>
        <v>57</v>
      </c>
      <c r="C288" s="209" t="s">
        <v>100</v>
      </c>
      <c r="D288" s="374"/>
      <c r="E288" s="213"/>
      <c r="F288" s="236" t="s">
        <v>184</v>
      </c>
      <c r="G288" s="176" t="s">
        <v>189</v>
      </c>
      <c r="H288" s="261"/>
      <c r="I288" s="262"/>
      <c r="J288" s="263"/>
      <c r="K288" s="128" t="s">
        <v>125</v>
      </c>
      <c r="L288" s="125"/>
      <c r="M288" s="271"/>
      <c r="N288" s="20">
        <f t="shared" si="11"/>
        <v>5</v>
      </c>
    </row>
    <row r="289" spans="2:14" ht="15.75" x14ac:dyDescent="0.25">
      <c r="B289" s="120">
        <f t="shared" si="15"/>
        <v>58</v>
      </c>
      <c r="C289" s="209" t="s">
        <v>100</v>
      </c>
      <c r="D289" s="374"/>
      <c r="E289" s="213"/>
      <c r="F289" s="236" t="s">
        <v>184</v>
      </c>
      <c r="G289" s="176" t="s">
        <v>190</v>
      </c>
      <c r="H289" s="261"/>
      <c r="I289" s="262"/>
      <c r="J289" s="263"/>
      <c r="K289" s="128" t="s">
        <v>125</v>
      </c>
      <c r="L289" s="625"/>
      <c r="M289" s="187"/>
      <c r="N289" s="20">
        <f t="shared" si="11"/>
        <v>6</v>
      </c>
    </row>
    <row r="290" spans="2:14" ht="15.75" x14ac:dyDescent="0.25">
      <c r="B290" s="119">
        <f t="shared" si="15"/>
        <v>59</v>
      </c>
      <c r="C290" s="349" t="s">
        <v>100</v>
      </c>
      <c r="D290" s="574"/>
      <c r="E290" s="253"/>
      <c r="F290" s="249" t="s">
        <v>184</v>
      </c>
      <c r="G290" s="198" t="s">
        <v>191</v>
      </c>
      <c r="H290" s="266"/>
      <c r="I290" s="266"/>
      <c r="J290" s="267"/>
      <c r="K290" s="129" t="s">
        <v>125</v>
      </c>
      <c r="L290" s="57"/>
      <c r="M290" s="270"/>
      <c r="N290" s="20">
        <f t="shared" si="11"/>
        <v>7</v>
      </c>
    </row>
    <row r="291" spans="2:14" ht="15.75" x14ac:dyDescent="0.25">
      <c r="B291" s="119">
        <f t="shared" si="15"/>
        <v>60</v>
      </c>
      <c r="C291" s="209" t="s">
        <v>100</v>
      </c>
      <c r="D291" s="374"/>
      <c r="E291" s="213"/>
      <c r="F291" s="236" t="s">
        <v>184</v>
      </c>
      <c r="G291" s="176" t="s">
        <v>192</v>
      </c>
      <c r="H291" s="264"/>
      <c r="I291" s="264"/>
      <c r="J291" s="265"/>
      <c r="K291" s="128" t="s">
        <v>125</v>
      </c>
      <c r="L291" s="125"/>
      <c r="M291" s="271"/>
      <c r="N291" s="20">
        <f t="shared" si="11"/>
        <v>8</v>
      </c>
    </row>
    <row r="292" spans="2:14" ht="15.75" x14ac:dyDescent="0.25">
      <c r="B292" s="120">
        <f t="shared" si="15"/>
        <v>61</v>
      </c>
      <c r="C292" s="349" t="s">
        <v>100</v>
      </c>
      <c r="D292" s="574"/>
      <c r="E292" s="253"/>
      <c r="F292" s="249" t="s">
        <v>184</v>
      </c>
      <c r="G292" s="198" t="s">
        <v>193</v>
      </c>
      <c r="H292" s="266"/>
      <c r="I292" s="266"/>
      <c r="J292" s="267"/>
      <c r="K292" s="129" t="s">
        <v>125</v>
      </c>
      <c r="L292" s="57"/>
      <c r="M292" s="270"/>
      <c r="N292" s="20">
        <f t="shared" si="11"/>
        <v>9</v>
      </c>
    </row>
    <row r="293" spans="2:14" ht="16.5" thickBot="1" x14ac:dyDescent="0.3">
      <c r="B293" s="233">
        <f t="shared" si="15"/>
        <v>62</v>
      </c>
      <c r="C293" s="566" t="s">
        <v>100</v>
      </c>
      <c r="D293" s="697"/>
      <c r="E293" s="274"/>
      <c r="F293" s="275" t="s">
        <v>184</v>
      </c>
      <c r="G293" s="175" t="s">
        <v>194</v>
      </c>
      <c r="H293" s="276"/>
      <c r="I293" s="276"/>
      <c r="J293" s="277"/>
      <c r="K293" s="567" t="s">
        <v>125</v>
      </c>
      <c r="L293" s="698"/>
      <c r="M293" s="210"/>
      <c r="N293" s="20">
        <f t="shared" si="11"/>
        <v>10</v>
      </c>
    </row>
    <row r="294" spans="2:14" ht="15.75" x14ac:dyDescent="0.25">
      <c r="B294" s="218">
        <f t="shared" si="15"/>
        <v>63</v>
      </c>
      <c r="C294" s="306" t="s">
        <v>195</v>
      </c>
      <c r="D294" s="268"/>
      <c r="E294" s="315"/>
      <c r="F294" s="388" t="s">
        <v>554</v>
      </c>
      <c r="G294" s="288" t="s">
        <v>196</v>
      </c>
      <c r="H294" s="289"/>
      <c r="I294" s="290"/>
      <c r="J294" s="291"/>
      <c r="K294" s="292" t="s">
        <v>129</v>
      </c>
      <c r="L294" s="319"/>
      <c r="M294" s="293"/>
      <c r="N294" s="39">
        <f>1</f>
        <v>1</v>
      </c>
    </row>
    <row r="295" spans="2:14" ht="15.75" x14ac:dyDescent="0.25">
      <c r="B295" s="147">
        <f>B294+1</f>
        <v>64</v>
      </c>
      <c r="C295" s="238" t="s">
        <v>195</v>
      </c>
      <c r="D295" s="165"/>
      <c r="E295" s="316"/>
      <c r="F295" s="389" t="s">
        <v>554</v>
      </c>
      <c r="G295" s="282" t="s">
        <v>200</v>
      </c>
      <c r="H295" s="283"/>
      <c r="I295" s="284"/>
      <c r="J295" s="285"/>
      <c r="K295" s="297" t="s">
        <v>129</v>
      </c>
      <c r="L295" s="320"/>
      <c r="M295" s="286"/>
      <c r="N295" s="20">
        <f t="shared" ref="N295:N358" si="16">N294+1</f>
        <v>2</v>
      </c>
    </row>
    <row r="296" spans="2:14" ht="15.75" x14ac:dyDescent="0.25">
      <c r="B296" s="148">
        <f>B295+1</f>
        <v>65</v>
      </c>
      <c r="C296" s="251" t="s">
        <v>195</v>
      </c>
      <c r="D296" s="252"/>
      <c r="E296" s="317"/>
      <c r="F296" s="389" t="s">
        <v>554</v>
      </c>
      <c r="G296" s="299" t="s">
        <v>201</v>
      </c>
      <c r="H296" s="300"/>
      <c r="I296" s="301"/>
      <c r="J296" s="302"/>
      <c r="K296" s="303" t="s">
        <v>129</v>
      </c>
      <c r="L296" s="321"/>
      <c r="M296" s="304"/>
      <c r="N296" s="20">
        <f t="shared" si="16"/>
        <v>3</v>
      </c>
    </row>
    <row r="297" spans="2:14" ht="15.75" x14ac:dyDescent="0.25">
      <c r="B297" s="148">
        <f t="shared" ref="B297:B308" si="17">B296+1</f>
        <v>66</v>
      </c>
      <c r="C297" s="238" t="s">
        <v>195</v>
      </c>
      <c r="D297" s="165"/>
      <c r="E297" s="316"/>
      <c r="F297" s="389" t="s">
        <v>554</v>
      </c>
      <c r="G297" s="282" t="s">
        <v>203</v>
      </c>
      <c r="H297" s="283"/>
      <c r="I297" s="284"/>
      <c r="J297" s="285"/>
      <c r="K297" s="297" t="s">
        <v>129</v>
      </c>
      <c r="L297" s="320"/>
      <c r="M297" s="286"/>
      <c r="N297" s="20">
        <f t="shared" si="16"/>
        <v>4</v>
      </c>
    </row>
    <row r="298" spans="2:14" ht="15.75" x14ac:dyDescent="0.25">
      <c r="B298" s="181">
        <f t="shared" si="17"/>
        <v>67</v>
      </c>
      <c r="C298" s="251" t="s">
        <v>195</v>
      </c>
      <c r="D298" s="252"/>
      <c r="E298" s="317"/>
      <c r="F298" s="389" t="s">
        <v>554</v>
      </c>
      <c r="G298" s="299" t="s">
        <v>204</v>
      </c>
      <c r="H298" s="300"/>
      <c r="I298" s="301"/>
      <c r="J298" s="305"/>
      <c r="K298" s="303" t="s">
        <v>129</v>
      </c>
      <c r="L298" s="321"/>
      <c r="M298" s="304"/>
      <c r="N298" s="20">
        <f t="shared" si="16"/>
        <v>5</v>
      </c>
    </row>
    <row r="299" spans="2:14" ht="15.75" x14ac:dyDescent="0.25">
      <c r="B299" s="181">
        <f t="shared" si="17"/>
        <v>68</v>
      </c>
      <c r="C299" s="238" t="s">
        <v>195</v>
      </c>
      <c r="D299" s="165"/>
      <c r="E299" s="316"/>
      <c r="F299" s="389" t="s">
        <v>554</v>
      </c>
      <c r="G299" s="282" t="s">
        <v>207</v>
      </c>
      <c r="H299" s="283"/>
      <c r="I299" s="284"/>
      <c r="J299" s="287"/>
      <c r="K299" s="297" t="s">
        <v>129</v>
      </c>
      <c r="L299" s="320"/>
      <c r="M299" s="286"/>
      <c r="N299" s="20">
        <f t="shared" si="16"/>
        <v>6</v>
      </c>
    </row>
    <row r="300" spans="2:14" ht="15.75" x14ac:dyDescent="0.25">
      <c r="B300" s="181">
        <f t="shared" si="17"/>
        <v>69</v>
      </c>
      <c r="C300" s="251" t="s">
        <v>195</v>
      </c>
      <c r="D300" s="252"/>
      <c r="E300" s="317"/>
      <c r="F300" s="389" t="s">
        <v>554</v>
      </c>
      <c r="G300" s="299" t="s">
        <v>210</v>
      </c>
      <c r="H300" s="300"/>
      <c r="I300" s="301"/>
      <c r="J300" s="302"/>
      <c r="K300" s="303" t="s">
        <v>129</v>
      </c>
      <c r="L300" s="321"/>
      <c r="M300" s="304"/>
      <c r="N300" s="20">
        <f t="shared" si="16"/>
        <v>7</v>
      </c>
    </row>
    <row r="301" spans="2:14" ht="15.75" x14ac:dyDescent="0.25">
      <c r="B301" s="181">
        <f t="shared" si="17"/>
        <v>70</v>
      </c>
      <c r="C301" s="238" t="s">
        <v>195</v>
      </c>
      <c r="D301" s="165"/>
      <c r="E301" s="316"/>
      <c r="F301" s="389" t="s">
        <v>554</v>
      </c>
      <c r="G301" s="282" t="s">
        <v>211</v>
      </c>
      <c r="H301" s="283"/>
      <c r="I301" s="284"/>
      <c r="J301" s="285"/>
      <c r="K301" s="297" t="s">
        <v>129</v>
      </c>
      <c r="L301" s="320"/>
      <c r="M301" s="286"/>
      <c r="N301" s="20">
        <f t="shared" si="16"/>
        <v>8</v>
      </c>
    </row>
    <row r="302" spans="2:14" ht="15.75" x14ac:dyDescent="0.25">
      <c r="B302" s="181">
        <f t="shared" si="17"/>
        <v>71</v>
      </c>
      <c r="C302" s="251" t="s">
        <v>195</v>
      </c>
      <c r="D302" s="252"/>
      <c r="E302" s="317"/>
      <c r="F302" s="298" t="s">
        <v>554</v>
      </c>
      <c r="G302" s="299" t="s">
        <v>212</v>
      </c>
      <c r="H302" s="300"/>
      <c r="I302" s="301"/>
      <c r="J302" s="302"/>
      <c r="K302" s="303" t="s">
        <v>129</v>
      </c>
      <c r="L302" s="321"/>
      <c r="M302" s="304"/>
      <c r="N302" s="20">
        <f t="shared" si="16"/>
        <v>9</v>
      </c>
    </row>
    <row r="303" spans="2:14" ht="16.5" thickBot="1" x14ac:dyDescent="0.3">
      <c r="B303" s="149">
        <f t="shared" si="17"/>
        <v>72</v>
      </c>
      <c r="C303" s="307" t="s">
        <v>195</v>
      </c>
      <c r="D303" s="273"/>
      <c r="E303" s="318"/>
      <c r="F303" s="308" t="s">
        <v>554</v>
      </c>
      <c r="G303" s="309" t="s">
        <v>214</v>
      </c>
      <c r="H303" s="310"/>
      <c r="I303" s="311"/>
      <c r="J303" s="312"/>
      <c r="K303" s="313" t="s">
        <v>129</v>
      </c>
      <c r="L303" s="322"/>
      <c r="M303" s="314"/>
      <c r="N303" s="20">
        <f t="shared" si="16"/>
        <v>10</v>
      </c>
    </row>
    <row r="304" spans="2:14" ht="15.75" x14ac:dyDescent="0.25">
      <c r="B304" s="231">
        <f t="shared" si="17"/>
        <v>73</v>
      </c>
      <c r="C304" s="199" t="s">
        <v>60</v>
      </c>
      <c r="D304" s="707"/>
      <c r="E304" s="153"/>
      <c r="F304" s="279" t="s">
        <v>553</v>
      </c>
      <c r="G304" s="280" t="s">
        <v>215</v>
      </c>
      <c r="H304" s="383"/>
      <c r="I304" s="384"/>
      <c r="J304" s="281"/>
      <c r="K304" s="199" t="s">
        <v>129</v>
      </c>
      <c r="L304" s="158"/>
      <c r="M304" s="373"/>
      <c r="N304" s="20">
        <f>1</f>
        <v>1</v>
      </c>
    </row>
    <row r="305" spans="1:14" ht="15.75" x14ac:dyDescent="0.25">
      <c r="B305" s="119">
        <f>B304+1</f>
        <v>74</v>
      </c>
      <c r="C305" s="209" t="s">
        <v>60</v>
      </c>
      <c r="D305" s="691"/>
      <c r="E305" s="702"/>
      <c r="F305" s="525" t="s">
        <v>553</v>
      </c>
      <c r="G305" s="198" t="s">
        <v>649</v>
      </c>
      <c r="H305" s="660"/>
      <c r="I305" s="451"/>
      <c r="J305" s="705"/>
      <c r="K305" s="209" t="s">
        <v>129</v>
      </c>
      <c r="L305" s="706"/>
      <c r="M305" s="703"/>
      <c r="N305" s="20">
        <f>N304+1</f>
        <v>2</v>
      </c>
    </row>
    <row r="306" spans="1:14" ht="15.75" x14ac:dyDescent="0.25">
      <c r="B306" s="119">
        <f t="shared" si="17"/>
        <v>75</v>
      </c>
      <c r="C306" s="209" t="s">
        <v>60</v>
      </c>
      <c r="D306" s="376"/>
      <c r="E306" s="213"/>
      <c r="F306" s="296" t="s">
        <v>553</v>
      </c>
      <c r="G306" s="282" t="s">
        <v>216</v>
      </c>
      <c r="H306" s="283"/>
      <c r="I306" s="284"/>
      <c r="J306" s="285"/>
      <c r="K306" s="209" t="s">
        <v>129</v>
      </c>
      <c r="L306" s="158"/>
      <c r="M306" s="168"/>
      <c r="N306" s="20">
        <f t="shared" si="16"/>
        <v>3</v>
      </c>
    </row>
    <row r="307" spans="1:14" ht="15.75" x14ac:dyDescent="0.25">
      <c r="B307" s="119">
        <f t="shared" si="17"/>
        <v>76</v>
      </c>
      <c r="C307" s="209" t="s">
        <v>60</v>
      </c>
      <c r="D307" s="376"/>
      <c r="E307" s="213"/>
      <c r="F307" s="296" t="s">
        <v>553</v>
      </c>
      <c r="G307" s="282" t="s">
        <v>217</v>
      </c>
      <c r="H307" s="283"/>
      <c r="I307" s="284"/>
      <c r="J307" s="285"/>
      <c r="K307" s="209" t="s">
        <v>129</v>
      </c>
      <c r="L307" s="158"/>
      <c r="M307" s="168"/>
      <c r="N307" s="20">
        <f t="shared" si="16"/>
        <v>4</v>
      </c>
    </row>
    <row r="308" spans="1:14" ht="15.75" x14ac:dyDescent="0.25">
      <c r="B308" s="231">
        <f t="shared" si="17"/>
        <v>77</v>
      </c>
      <c r="C308" s="209" t="s">
        <v>60</v>
      </c>
      <c r="D308" s="376"/>
      <c r="E308" s="213"/>
      <c r="F308" s="296" t="s">
        <v>553</v>
      </c>
      <c r="G308" s="282" t="s">
        <v>219</v>
      </c>
      <c r="H308" s="283"/>
      <c r="I308" s="284"/>
      <c r="J308" s="285"/>
      <c r="K308" s="209" t="s">
        <v>129</v>
      </c>
      <c r="L308" s="158"/>
      <c r="M308" s="168"/>
      <c r="N308" s="20">
        <f t="shared" si="16"/>
        <v>5</v>
      </c>
    </row>
    <row r="309" spans="1:14" ht="15.75" x14ac:dyDescent="0.25">
      <c r="B309" s="231">
        <f>B308+1</f>
        <v>78</v>
      </c>
      <c r="C309" s="209" t="s">
        <v>60</v>
      </c>
      <c r="D309" s="376"/>
      <c r="E309" s="159"/>
      <c r="F309" s="296" t="s">
        <v>553</v>
      </c>
      <c r="G309" s="282" t="s">
        <v>221</v>
      </c>
      <c r="H309" s="283"/>
      <c r="I309" s="284"/>
      <c r="J309" s="285"/>
      <c r="K309" s="209" t="s">
        <v>129</v>
      </c>
      <c r="L309" s="704"/>
      <c r="M309" s="168"/>
      <c r="N309" s="20">
        <f t="shared" si="16"/>
        <v>6</v>
      </c>
    </row>
    <row r="310" spans="1:14" ht="15.75" x14ac:dyDescent="0.25">
      <c r="B310" s="232">
        <f>B309+1</f>
        <v>79</v>
      </c>
      <c r="C310" s="209" t="s">
        <v>60</v>
      </c>
      <c r="D310" s="376"/>
      <c r="E310" s="213"/>
      <c r="F310" s="296" t="s">
        <v>553</v>
      </c>
      <c r="G310" s="282" t="s">
        <v>223</v>
      </c>
      <c r="H310" s="325"/>
      <c r="I310" s="326"/>
      <c r="J310" s="285"/>
      <c r="K310" s="209" t="s">
        <v>129</v>
      </c>
      <c r="L310" s="158"/>
      <c r="M310" s="168"/>
      <c r="N310" s="20">
        <f t="shared" si="16"/>
        <v>7</v>
      </c>
    </row>
    <row r="311" spans="1:14" ht="15.75" x14ac:dyDescent="0.25">
      <c r="B311" s="232">
        <f t="shared" ref="B311:B376" si="18">B310+1</f>
        <v>80</v>
      </c>
      <c r="C311" s="209" t="s">
        <v>60</v>
      </c>
      <c r="D311" s="376"/>
      <c r="E311" s="213"/>
      <c r="F311" s="296" t="s">
        <v>553</v>
      </c>
      <c r="G311" s="282" t="s">
        <v>224</v>
      </c>
      <c r="H311" s="325"/>
      <c r="I311" s="326"/>
      <c r="J311" s="285"/>
      <c r="K311" s="209" t="s">
        <v>129</v>
      </c>
      <c r="L311" s="256"/>
      <c r="M311" s="168"/>
      <c r="N311" s="20">
        <f t="shared" si="16"/>
        <v>8</v>
      </c>
    </row>
    <row r="312" spans="1:14" ht="15.75" x14ac:dyDescent="0.25">
      <c r="B312" s="119">
        <f t="shared" si="18"/>
        <v>81</v>
      </c>
      <c r="C312" s="209" t="s">
        <v>60</v>
      </c>
      <c r="D312" s="376"/>
      <c r="E312" s="213"/>
      <c r="F312" s="296" t="s">
        <v>553</v>
      </c>
      <c r="G312" s="282" t="s">
        <v>225</v>
      </c>
      <c r="H312" s="325"/>
      <c r="I312" s="326"/>
      <c r="J312" s="285"/>
      <c r="K312" s="209" t="s">
        <v>129</v>
      </c>
      <c r="L312" s="158"/>
      <c r="M312" s="168"/>
      <c r="N312" s="20">
        <f t="shared" si="16"/>
        <v>9</v>
      </c>
    </row>
    <row r="313" spans="1:14" ht="15.75" x14ac:dyDescent="0.25">
      <c r="B313" s="119">
        <f t="shared" si="18"/>
        <v>82</v>
      </c>
      <c r="C313" s="209" t="s">
        <v>60</v>
      </c>
      <c r="D313" s="376"/>
      <c r="E313" s="213"/>
      <c r="F313" s="296" t="s">
        <v>553</v>
      </c>
      <c r="G313" s="282" t="s">
        <v>226</v>
      </c>
      <c r="H313" s="325"/>
      <c r="I313" s="326"/>
      <c r="J313" s="285"/>
      <c r="K313" s="209" t="s">
        <v>129</v>
      </c>
      <c r="L313" s="256"/>
      <c r="M313" s="168"/>
      <c r="N313" s="20">
        <f t="shared" si="16"/>
        <v>10</v>
      </c>
    </row>
    <row r="314" spans="1:14" ht="15.75" x14ac:dyDescent="0.25">
      <c r="B314" s="232">
        <f t="shared" si="18"/>
        <v>83</v>
      </c>
      <c r="C314" s="209" t="s">
        <v>60</v>
      </c>
      <c r="D314" s="376"/>
      <c r="E314" s="213"/>
      <c r="F314" s="296" t="s">
        <v>553</v>
      </c>
      <c r="G314" s="282" t="s">
        <v>228</v>
      </c>
      <c r="H314" s="325"/>
      <c r="I314" s="326"/>
      <c r="J314" s="285"/>
      <c r="K314" s="209" t="s">
        <v>129</v>
      </c>
      <c r="L314" s="256"/>
      <c r="M314" s="168"/>
      <c r="N314" s="20">
        <f t="shared" si="16"/>
        <v>11</v>
      </c>
    </row>
    <row r="315" spans="1:14" ht="16.5" thickBot="1" x14ac:dyDescent="0.3">
      <c r="B315" s="232">
        <f t="shared" si="18"/>
        <v>84</v>
      </c>
      <c r="C315" s="349" t="s">
        <v>60</v>
      </c>
      <c r="D315" s="690"/>
      <c r="E315" s="253"/>
      <c r="F315" s="298" t="s">
        <v>553</v>
      </c>
      <c r="G315" s="299" t="s">
        <v>229</v>
      </c>
      <c r="H315" s="712"/>
      <c r="I315" s="348"/>
      <c r="J315" s="302"/>
      <c r="K315" s="303" t="s">
        <v>129</v>
      </c>
      <c r="L315" s="725"/>
      <c r="M315" s="420"/>
      <c r="N315" s="20">
        <f t="shared" si="16"/>
        <v>12</v>
      </c>
    </row>
    <row r="316" spans="1:14" ht="15.75" x14ac:dyDescent="0.25">
      <c r="A316" s="432"/>
      <c r="B316" s="218">
        <f t="shared" si="18"/>
        <v>85</v>
      </c>
      <c r="C316" s="575" t="s">
        <v>195</v>
      </c>
      <c r="D316" s="696"/>
      <c r="E316" s="315"/>
      <c r="F316" s="709" t="s">
        <v>555</v>
      </c>
      <c r="G316" s="288" t="s">
        <v>230</v>
      </c>
      <c r="H316" s="710"/>
      <c r="I316" s="711"/>
      <c r="J316" s="291"/>
      <c r="K316" s="575" t="s">
        <v>129</v>
      </c>
      <c r="L316" s="727"/>
      <c r="M316" s="224"/>
      <c r="N316" s="20">
        <f>1</f>
        <v>1</v>
      </c>
    </row>
    <row r="317" spans="1:14" ht="15.75" x14ac:dyDescent="0.25">
      <c r="B317" s="181">
        <f t="shared" si="18"/>
        <v>86</v>
      </c>
      <c r="C317" s="209" t="s">
        <v>195</v>
      </c>
      <c r="D317" s="374"/>
      <c r="E317" s="316"/>
      <c r="F317" s="296" t="s">
        <v>555</v>
      </c>
      <c r="G317" s="282" t="s">
        <v>231</v>
      </c>
      <c r="H317" s="325"/>
      <c r="I317" s="326"/>
      <c r="J317" s="285"/>
      <c r="K317" s="209" t="s">
        <v>129</v>
      </c>
      <c r="L317" s="708"/>
      <c r="M317" s="286"/>
      <c r="N317" s="20">
        <f t="shared" si="16"/>
        <v>2</v>
      </c>
    </row>
    <row r="318" spans="1:14" ht="15.75" x14ac:dyDescent="0.25">
      <c r="B318" s="181">
        <f t="shared" si="18"/>
        <v>87</v>
      </c>
      <c r="C318" s="349" t="s">
        <v>195</v>
      </c>
      <c r="D318" s="574"/>
      <c r="E318" s="317"/>
      <c r="F318" s="298" t="s">
        <v>555</v>
      </c>
      <c r="G318" s="299" t="s">
        <v>234</v>
      </c>
      <c r="H318" s="712"/>
      <c r="I318" s="348"/>
      <c r="J318" s="302"/>
      <c r="K318" s="349" t="s">
        <v>129</v>
      </c>
      <c r="L318" s="708"/>
      <c r="M318" s="286"/>
      <c r="N318" s="20">
        <f t="shared" si="16"/>
        <v>3</v>
      </c>
    </row>
    <row r="319" spans="1:14" ht="15.75" x14ac:dyDescent="0.25">
      <c r="B319" s="181">
        <f t="shared" si="18"/>
        <v>88</v>
      </c>
      <c r="C319" s="209" t="s">
        <v>195</v>
      </c>
      <c r="D319" s="374"/>
      <c r="E319" s="316"/>
      <c r="F319" s="296" t="s">
        <v>555</v>
      </c>
      <c r="G319" s="282" t="s">
        <v>235</v>
      </c>
      <c r="H319" s="325"/>
      <c r="I319" s="326"/>
      <c r="J319" s="285"/>
      <c r="K319" s="209" t="s">
        <v>129</v>
      </c>
      <c r="L319" s="708"/>
      <c r="M319" s="286"/>
      <c r="N319" s="20">
        <f t="shared" si="16"/>
        <v>4</v>
      </c>
    </row>
    <row r="320" spans="1:14" ht="15.75" x14ac:dyDescent="0.25">
      <c r="B320" s="181">
        <f t="shared" si="18"/>
        <v>89</v>
      </c>
      <c r="C320" s="349" t="s">
        <v>195</v>
      </c>
      <c r="D320" s="574"/>
      <c r="E320" s="317"/>
      <c r="F320" s="298" t="s">
        <v>555</v>
      </c>
      <c r="G320" s="299" t="s">
        <v>236</v>
      </c>
      <c r="H320" s="712"/>
      <c r="I320" s="348"/>
      <c r="J320" s="302"/>
      <c r="K320" s="349" t="s">
        <v>129</v>
      </c>
      <c r="L320" s="708"/>
      <c r="M320" s="286"/>
      <c r="N320" s="20">
        <f t="shared" si="16"/>
        <v>5</v>
      </c>
    </row>
    <row r="321" spans="2:14" ht="15.75" x14ac:dyDescent="0.25">
      <c r="B321" s="181">
        <f t="shared" si="18"/>
        <v>90</v>
      </c>
      <c r="C321" s="209" t="s">
        <v>195</v>
      </c>
      <c r="D321" s="374"/>
      <c r="E321" s="316"/>
      <c r="F321" s="296" t="s">
        <v>555</v>
      </c>
      <c r="G321" s="282" t="s">
        <v>237</v>
      </c>
      <c r="H321" s="325"/>
      <c r="I321" s="326"/>
      <c r="J321" s="285"/>
      <c r="K321" s="209" t="s">
        <v>129</v>
      </c>
      <c r="L321" s="708"/>
      <c r="M321" s="286"/>
      <c r="N321" s="20">
        <f t="shared" si="16"/>
        <v>6</v>
      </c>
    </row>
    <row r="322" spans="2:14" ht="15.75" x14ac:dyDescent="0.25">
      <c r="B322" s="181">
        <f t="shared" si="18"/>
        <v>91</v>
      </c>
      <c r="C322" s="349" t="s">
        <v>195</v>
      </c>
      <c r="D322" s="574"/>
      <c r="E322" s="317"/>
      <c r="F322" s="298" t="s">
        <v>555</v>
      </c>
      <c r="G322" s="299" t="s">
        <v>238</v>
      </c>
      <c r="H322" s="712"/>
      <c r="I322" s="348"/>
      <c r="J322" s="302"/>
      <c r="K322" s="349" t="s">
        <v>129</v>
      </c>
      <c r="L322" s="708"/>
      <c r="M322" s="286"/>
      <c r="N322" s="20">
        <f t="shared" si="16"/>
        <v>7</v>
      </c>
    </row>
    <row r="323" spans="2:14" ht="15.75" x14ac:dyDescent="0.25">
      <c r="B323" s="181">
        <f t="shared" si="18"/>
        <v>92</v>
      </c>
      <c r="C323" s="209" t="s">
        <v>195</v>
      </c>
      <c r="D323" s="374"/>
      <c r="E323" s="316"/>
      <c r="F323" s="296" t="s">
        <v>555</v>
      </c>
      <c r="G323" s="282" t="s">
        <v>240</v>
      </c>
      <c r="H323" s="325"/>
      <c r="I323" s="326"/>
      <c r="J323" s="285"/>
      <c r="K323" s="209" t="s">
        <v>129</v>
      </c>
      <c r="L323" s="708"/>
      <c r="M323" s="286"/>
      <c r="N323" s="20">
        <f t="shared" si="16"/>
        <v>8</v>
      </c>
    </row>
    <row r="324" spans="2:14" ht="15.75" x14ac:dyDescent="0.25">
      <c r="B324" s="181">
        <f t="shared" si="18"/>
        <v>93</v>
      </c>
      <c r="C324" s="349" t="s">
        <v>195</v>
      </c>
      <c r="D324" s="574"/>
      <c r="E324" s="317"/>
      <c r="F324" s="298" t="s">
        <v>555</v>
      </c>
      <c r="G324" s="299" t="s">
        <v>241</v>
      </c>
      <c r="H324" s="712"/>
      <c r="I324" s="348"/>
      <c r="J324" s="302"/>
      <c r="K324" s="349" t="s">
        <v>129</v>
      </c>
      <c r="L324" s="708"/>
      <c r="M324" s="286"/>
      <c r="N324" s="20">
        <f t="shared" si="16"/>
        <v>9</v>
      </c>
    </row>
    <row r="325" spans="2:14" ht="15.75" x14ac:dyDescent="0.25">
      <c r="B325" s="181">
        <f t="shared" si="18"/>
        <v>94</v>
      </c>
      <c r="C325" s="209" t="s">
        <v>195</v>
      </c>
      <c r="D325" s="374"/>
      <c r="E325" s="316"/>
      <c r="F325" s="296" t="s">
        <v>555</v>
      </c>
      <c r="G325" s="282" t="s">
        <v>242</v>
      </c>
      <c r="H325" s="325"/>
      <c r="I325" s="326"/>
      <c r="J325" s="285"/>
      <c r="K325" s="209" t="s">
        <v>129</v>
      </c>
      <c r="L325" s="708"/>
      <c r="M325" s="286"/>
      <c r="N325" s="20">
        <f t="shared" si="16"/>
        <v>10</v>
      </c>
    </row>
    <row r="326" spans="2:14" ht="15.75" x14ac:dyDescent="0.25">
      <c r="B326" s="181">
        <f t="shared" si="18"/>
        <v>95</v>
      </c>
      <c r="C326" s="349" t="s">
        <v>195</v>
      </c>
      <c r="D326" s="574"/>
      <c r="E326" s="317"/>
      <c r="F326" s="298" t="s">
        <v>555</v>
      </c>
      <c r="G326" s="299" t="s">
        <v>244</v>
      </c>
      <c r="H326" s="712"/>
      <c r="I326" s="348"/>
      <c r="J326" s="302"/>
      <c r="K326" s="349" t="s">
        <v>129</v>
      </c>
      <c r="L326" s="708"/>
      <c r="M326" s="286"/>
      <c r="N326" s="20">
        <f t="shared" si="16"/>
        <v>11</v>
      </c>
    </row>
    <row r="327" spans="2:14" ht="15.75" x14ac:dyDescent="0.25">
      <c r="B327" s="181">
        <f t="shared" si="18"/>
        <v>96</v>
      </c>
      <c r="C327" s="209" t="s">
        <v>195</v>
      </c>
      <c r="D327" s="374"/>
      <c r="E327" s="316"/>
      <c r="F327" s="296" t="s">
        <v>555</v>
      </c>
      <c r="G327" s="282" t="s">
        <v>245</v>
      </c>
      <c r="H327" s="325"/>
      <c r="I327" s="326"/>
      <c r="J327" s="285"/>
      <c r="K327" s="209" t="s">
        <v>129</v>
      </c>
      <c r="L327" s="708"/>
      <c r="M327" s="286"/>
      <c r="N327" s="20">
        <f t="shared" si="16"/>
        <v>12</v>
      </c>
    </row>
    <row r="328" spans="2:14" ht="15.75" x14ac:dyDescent="0.25">
      <c r="B328" s="181">
        <f t="shared" si="18"/>
        <v>97</v>
      </c>
      <c r="C328" s="209" t="s">
        <v>195</v>
      </c>
      <c r="D328" s="374"/>
      <c r="E328" s="316"/>
      <c r="F328" s="296" t="s">
        <v>555</v>
      </c>
      <c r="G328" s="282" t="s">
        <v>246</v>
      </c>
      <c r="H328" s="325"/>
      <c r="I328" s="326"/>
      <c r="J328" s="285"/>
      <c r="K328" s="209" t="s">
        <v>129</v>
      </c>
      <c r="L328" s="708"/>
      <c r="M328" s="286"/>
      <c r="N328" s="20">
        <f t="shared" si="16"/>
        <v>13</v>
      </c>
    </row>
    <row r="329" spans="2:14" ht="15.75" x14ac:dyDescent="0.25">
      <c r="B329" s="147">
        <f t="shared" si="18"/>
        <v>98</v>
      </c>
      <c r="C329" s="209" t="s">
        <v>195</v>
      </c>
      <c r="D329" s="574"/>
      <c r="E329" s="317"/>
      <c r="F329" s="403" t="s">
        <v>555</v>
      </c>
      <c r="G329" s="294" t="s">
        <v>650</v>
      </c>
      <c r="H329" s="717"/>
      <c r="I329" s="718"/>
      <c r="J329" s="719"/>
      <c r="K329" s="209" t="s">
        <v>129</v>
      </c>
      <c r="L329" s="720"/>
      <c r="M329" s="701"/>
      <c r="N329" s="20">
        <f t="shared" si="16"/>
        <v>14</v>
      </c>
    </row>
    <row r="330" spans="2:14" ht="15.75" x14ac:dyDescent="0.25">
      <c r="B330" s="181">
        <f t="shared" si="18"/>
        <v>99</v>
      </c>
      <c r="C330" s="209" t="s">
        <v>195</v>
      </c>
      <c r="D330" s="374"/>
      <c r="E330" s="316"/>
      <c r="F330" s="296" t="s">
        <v>555</v>
      </c>
      <c r="G330" s="282" t="s">
        <v>247</v>
      </c>
      <c r="H330" s="325"/>
      <c r="I330" s="326"/>
      <c r="J330" s="285"/>
      <c r="K330" s="209" t="s">
        <v>129</v>
      </c>
      <c r="L330" s="708"/>
      <c r="M330" s="286"/>
      <c r="N330" s="20">
        <f t="shared" si="16"/>
        <v>15</v>
      </c>
    </row>
    <row r="331" spans="2:14" ht="15.75" x14ac:dyDescent="0.25">
      <c r="B331" s="181">
        <f t="shared" si="18"/>
        <v>100</v>
      </c>
      <c r="C331" s="349" t="s">
        <v>195</v>
      </c>
      <c r="D331" s="574"/>
      <c r="E331" s="317"/>
      <c r="F331" s="298" t="s">
        <v>555</v>
      </c>
      <c r="G331" s="299" t="s">
        <v>248</v>
      </c>
      <c r="H331" s="712"/>
      <c r="I331" s="348"/>
      <c r="J331" s="302"/>
      <c r="K331" s="349" t="s">
        <v>129</v>
      </c>
      <c r="L331" s="708"/>
      <c r="M331" s="286"/>
      <c r="N331" s="20">
        <f t="shared" si="16"/>
        <v>16</v>
      </c>
    </row>
    <row r="332" spans="2:14" ht="15.75" x14ac:dyDescent="0.25">
      <c r="B332" s="181">
        <f t="shared" si="18"/>
        <v>101</v>
      </c>
      <c r="C332" s="209" t="s">
        <v>195</v>
      </c>
      <c r="D332" s="374"/>
      <c r="E332" s="316"/>
      <c r="F332" s="296" t="s">
        <v>555</v>
      </c>
      <c r="G332" s="282" t="s">
        <v>249</v>
      </c>
      <c r="H332" s="325"/>
      <c r="I332" s="326"/>
      <c r="J332" s="285"/>
      <c r="K332" s="209" t="s">
        <v>129</v>
      </c>
      <c r="L332" s="708"/>
      <c r="M332" s="286"/>
      <c r="N332" s="20">
        <f t="shared" si="16"/>
        <v>17</v>
      </c>
    </row>
    <row r="333" spans="2:14" ht="15.75" x14ac:dyDescent="0.25">
      <c r="B333" s="181">
        <f t="shared" si="18"/>
        <v>102</v>
      </c>
      <c r="C333" s="349" t="s">
        <v>195</v>
      </c>
      <c r="D333" s="574"/>
      <c r="E333" s="317"/>
      <c r="F333" s="298" t="s">
        <v>555</v>
      </c>
      <c r="G333" s="299" t="s">
        <v>250</v>
      </c>
      <c r="H333" s="712"/>
      <c r="I333" s="348"/>
      <c r="J333" s="302"/>
      <c r="K333" s="349" t="s">
        <v>129</v>
      </c>
      <c r="L333" s="708"/>
      <c r="M333" s="286"/>
      <c r="N333" s="20">
        <f t="shared" si="16"/>
        <v>18</v>
      </c>
    </row>
    <row r="334" spans="2:14" ht="15.75" x14ac:dyDescent="0.25">
      <c r="B334" s="181">
        <f t="shared" si="18"/>
        <v>103</v>
      </c>
      <c r="C334" s="209" t="s">
        <v>195</v>
      </c>
      <c r="D334" s="374"/>
      <c r="E334" s="316"/>
      <c r="F334" s="296" t="s">
        <v>555</v>
      </c>
      <c r="G334" s="282" t="s">
        <v>251</v>
      </c>
      <c r="H334" s="325"/>
      <c r="I334" s="326"/>
      <c r="J334" s="285"/>
      <c r="K334" s="209" t="s">
        <v>129</v>
      </c>
      <c r="L334" s="708"/>
      <c r="M334" s="286"/>
      <c r="N334" s="20">
        <f t="shared" si="16"/>
        <v>19</v>
      </c>
    </row>
    <row r="335" spans="2:14" ht="15.75" x14ac:dyDescent="0.25">
      <c r="B335" s="181">
        <f t="shared" si="18"/>
        <v>104</v>
      </c>
      <c r="C335" s="349" t="s">
        <v>195</v>
      </c>
      <c r="D335" s="574"/>
      <c r="E335" s="317"/>
      <c r="F335" s="298" t="s">
        <v>555</v>
      </c>
      <c r="G335" s="299" t="s">
        <v>252</v>
      </c>
      <c r="H335" s="712"/>
      <c r="I335" s="348"/>
      <c r="J335" s="302"/>
      <c r="K335" s="349" t="s">
        <v>129</v>
      </c>
      <c r="L335" s="708"/>
      <c r="M335" s="286"/>
      <c r="N335" s="20">
        <f t="shared" si="16"/>
        <v>20</v>
      </c>
    </row>
    <row r="336" spans="2:14" ht="15.75" x14ac:dyDescent="0.25">
      <c r="B336" s="181">
        <f t="shared" si="18"/>
        <v>105</v>
      </c>
      <c r="C336" s="209" t="s">
        <v>195</v>
      </c>
      <c r="D336" s="374"/>
      <c r="E336" s="316"/>
      <c r="F336" s="296" t="s">
        <v>555</v>
      </c>
      <c r="G336" s="282" t="s">
        <v>253</v>
      </c>
      <c r="H336" s="325"/>
      <c r="I336" s="326"/>
      <c r="J336" s="285"/>
      <c r="K336" s="209" t="s">
        <v>129</v>
      </c>
      <c r="L336" s="708"/>
      <c r="M336" s="286"/>
      <c r="N336" s="20">
        <f t="shared" si="16"/>
        <v>21</v>
      </c>
    </row>
    <row r="337" spans="1:14" ht="15.75" x14ac:dyDescent="0.25">
      <c r="B337" s="181">
        <f t="shared" si="18"/>
        <v>106</v>
      </c>
      <c r="C337" s="349" t="s">
        <v>195</v>
      </c>
      <c r="D337" s="574"/>
      <c r="E337" s="317"/>
      <c r="F337" s="298" t="s">
        <v>555</v>
      </c>
      <c r="G337" s="299" t="s">
        <v>254</v>
      </c>
      <c r="H337" s="712"/>
      <c r="I337" s="348"/>
      <c r="J337" s="302"/>
      <c r="K337" s="349" t="s">
        <v>129</v>
      </c>
      <c r="L337" s="708"/>
      <c r="M337" s="286"/>
      <c r="N337" s="20">
        <f t="shared" si="16"/>
        <v>22</v>
      </c>
    </row>
    <row r="338" spans="1:14" ht="15.75" x14ac:dyDescent="0.25">
      <c r="B338" s="181">
        <f t="shared" si="18"/>
        <v>107</v>
      </c>
      <c r="C338" s="209" t="s">
        <v>195</v>
      </c>
      <c r="D338" s="374"/>
      <c r="E338" s="316"/>
      <c r="F338" s="296" t="s">
        <v>555</v>
      </c>
      <c r="G338" s="282" t="s">
        <v>255</v>
      </c>
      <c r="H338" s="325"/>
      <c r="I338" s="326"/>
      <c r="J338" s="285"/>
      <c r="K338" s="209" t="s">
        <v>129</v>
      </c>
      <c r="L338" s="708"/>
      <c r="M338" s="286"/>
      <c r="N338" s="20">
        <f t="shared" si="16"/>
        <v>23</v>
      </c>
    </row>
    <row r="339" spans="1:14" ht="15.75" x14ac:dyDescent="0.25">
      <c r="B339" s="181">
        <f t="shared" si="18"/>
        <v>108</v>
      </c>
      <c r="C339" s="349" t="s">
        <v>195</v>
      </c>
      <c r="D339" s="574"/>
      <c r="E339" s="317"/>
      <c r="F339" s="298" t="s">
        <v>555</v>
      </c>
      <c r="G339" s="299" t="s">
        <v>256</v>
      </c>
      <c r="H339" s="712"/>
      <c r="I339" s="348"/>
      <c r="J339" s="302"/>
      <c r="K339" s="349" t="s">
        <v>129</v>
      </c>
      <c r="L339" s="708"/>
      <c r="M339" s="286"/>
      <c r="N339" s="20">
        <f t="shared" si="16"/>
        <v>24</v>
      </c>
    </row>
    <row r="340" spans="1:14" ht="15.75" x14ac:dyDescent="0.25">
      <c r="B340" s="181">
        <f t="shared" si="18"/>
        <v>109</v>
      </c>
      <c r="C340" s="209" t="s">
        <v>195</v>
      </c>
      <c r="D340" s="374"/>
      <c r="E340" s="316"/>
      <c r="F340" s="296" t="s">
        <v>555</v>
      </c>
      <c r="G340" s="282" t="s">
        <v>257</v>
      </c>
      <c r="H340" s="325"/>
      <c r="I340" s="326"/>
      <c r="J340" s="285"/>
      <c r="K340" s="209" t="s">
        <v>129</v>
      </c>
      <c r="L340" s="708"/>
      <c r="M340" s="286"/>
      <c r="N340" s="20">
        <f t="shared" si="16"/>
        <v>25</v>
      </c>
    </row>
    <row r="341" spans="1:14" ht="15.75" x14ac:dyDescent="0.25">
      <c r="B341" s="181">
        <f t="shared" si="18"/>
        <v>110</v>
      </c>
      <c r="C341" s="349" t="s">
        <v>195</v>
      </c>
      <c r="D341" s="574"/>
      <c r="E341" s="317"/>
      <c r="F341" s="298" t="s">
        <v>555</v>
      </c>
      <c r="G341" s="299" t="s">
        <v>258</v>
      </c>
      <c r="H341" s="712"/>
      <c r="I341" s="348"/>
      <c r="J341" s="302"/>
      <c r="K341" s="349" t="s">
        <v>129</v>
      </c>
      <c r="L341" s="708"/>
      <c r="M341" s="286"/>
      <c r="N341" s="20">
        <f t="shared" si="16"/>
        <v>26</v>
      </c>
    </row>
    <row r="342" spans="1:14" ht="15.75" x14ac:dyDescent="0.25">
      <c r="B342" s="181">
        <f t="shared" si="18"/>
        <v>111</v>
      </c>
      <c r="C342" s="209" t="s">
        <v>195</v>
      </c>
      <c r="D342" s="374"/>
      <c r="E342" s="165"/>
      <c r="F342" s="296" t="s">
        <v>555</v>
      </c>
      <c r="G342" s="282" t="s">
        <v>259</v>
      </c>
      <c r="H342" s="325"/>
      <c r="I342" s="326"/>
      <c r="J342" s="285"/>
      <c r="K342" s="209" t="s">
        <v>129</v>
      </c>
      <c r="L342" s="708"/>
      <c r="M342" s="286"/>
      <c r="N342" s="20">
        <f t="shared" si="16"/>
        <v>27</v>
      </c>
    </row>
    <row r="343" spans="1:14" ht="15.75" x14ac:dyDescent="0.25">
      <c r="B343" s="181">
        <f t="shared" si="18"/>
        <v>112</v>
      </c>
      <c r="C343" s="209" t="s">
        <v>195</v>
      </c>
      <c r="D343" s="374"/>
      <c r="E343" s="165"/>
      <c r="F343" s="296" t="s">
        <v>555</v>
      </c>
      <c r="G343" s="282" t="s">
        <v>260</v>
      </c>
      <c r="H343" s="325"/>
      <c r="I343" s="326"/>
      <c r="J343" s="285"/>
      <c r="K343" s="209" t="s">
        <v>129</v>
      </c>
      <c r="L343" s="708"/>
      <c r="M343" s="286"/>
      <c r="N343" s="20">
        <f t="shared" si="16"/>
        <v>28</v>
      </c>
    </row>
    <row r="344" spans="1:14" ht="15.75" x14ac:dyDescent="0.25">
      <c r="B344" s="181">
        <f t="shared" si="18"/>
        <v>113</v>
      </c>
      <c r="C344" s="209" t="s">
        <v>195</v>
      </c>
      <c r="D344" s="374"/>
      <c r="E344" s="316"/>
      <c r="F344" s="296" t="s">
        <v>555</v>
      </c>
      <c r="G344" s="282" t="s">
        <v>261</v>
      </c>
      <c r="H344" s="325"/>
      <c r="I344" s="326"/>
      <c r="J344" s="285"/>
      <c r="K344" s="209" t="s">
        <v>129</v>
      </c>
      <c r="L344" s="708"/>
      <c r="M344" s="286"/>
      <c r="N344" s="20">
        <f t="shared" si="16"/>
        <v>29</v>
      </c>
    </row>
    <row r="345" spans="1:14" ht="16.5" thickBot="1" x14ac:dyDescent="0.3">
      <c r="B345" s="343">
        <f t="shared" si="18"/>
        <v>114</v>
      </c>
      <c r="C345" s="209" t="s">
        <v>195</v>
      </c>
      <c r="D345" s="726"/>
      <c r="E345" s="713"/>
      <c r="F345" s="1090" t="s">
        <v>555</v>
      </c>
      <c r="G345" s="1091" t="s">
        <v>651</v>
      </c>
      <c r="H345" s="714"/>
      <c r="I345" s="715"/>
      <c r="J345" s="716"/>
      <c r="K345" s="209" t="s">
        <v>129</v>
      </c>
      <c r="L345" s="728"/>
      <c r="M345" s="338"/>
      <c r="N345" s="20">
        <f t="shared" si="16"/>
        <v>30</v>
      </c>
    </row>
    <row r="346" spans="1:14" ht="15.75" x14ac:dyDescent="0.25">
      <c r="A346" s="432"/>
      <c r="B346" s="218">
        <f t="shared" si="18"/>
        <v>115</v>
      </c>
      <c r="C346" s="575" t="s">
        <v>60</v>
      </c>
      <c r="D346" s="696"/>
      <c r="E346" s="315"/>
      <c r="F346" s="709" t="s">
        <v>556</v>
      </c>
      <c r="G346" s="288" t="s">
        <v>262</v>
      </c>
      <c r="H346" s="710"/>
      <c r="I346" s="711"/>
      <c r="J346" s="291"/>
      <c r="K346" s="575" t="s">
        <v>129</v>
      </c>
      <c r="L346" s="727"/>
      <c r="M346" s="224"/>
      <c r="N346" s="20">
        <f>1</f>
        <v>1</v>
      </c>
    </row>
    <row r="347" spans="1:14" ht="15.75" x14ac:dyDescent="0.25">
      <c r="B347" s="148">
        <f t="shared" si="18"/>
        <v>116</v>
      </c>
      <c r="C347" s="735" t="s">
        <v>60</v>
      </c>
      <c r="D347" s="734"/>
      <c r="E347" s="721"/>
      <c r="F347" s="404" t="s">
        <v>556</v>
      </c>
      <c r="G347" s="722" t="s">
        <v>263</v>
      </c>
      <c r="H347" s="723"/>
      <c r="I347" s="724"/>
      <c r="J347" s="327"/>
      <c r="K347" s="735" t="s">
        <v>129</v>
      </c>
      <c r="L347" s="708"/>
      <c r="M347" s="286"/>
      <c r="N347" s="20">
        <f t="shared" si="16"/>
        <v>2</v>
      </c>
    </row>
    <row r="348" spans="1:14" ht="15.75" x14ac:dyDescent="0.25">
      <c r="B348" s="181">
        <f t="shared" si="18"/>
        <v>117</v>
      </c>
      <c r="C348" s="209" t="s">
        <v>60</v>
      </c>
      <c r="D348" s="374"/>
      <c r="E348" s="316"/>
      <c r="F348" s="296" t="s">
        <v>556</v>
      </c>
      <c r="G348" s="282" t="s">
        <v>264</v>
      </c>
      <c r="H348" s="325"/>
      <c r="I348" s="326"/>
      <c r="J348" s="285"/>
      <c r="K348" s="209" t="s">
        <v>129</v>
      </c>
      <c r="L348" s="708"/>
      <c r="M348" s="286"/>
      <c r="N348" s="20">
        <f t="shared" si="16"/>
        <v>3</v>
      </c>
    </row>
    <row r="349" spans="1:14" ht="15.75" x14ac:dyDescent="0.25">
      <c r="B349" s="177">
        <f t="shared" si="18"/>
        <v>118</v>
      </c>
      <c r="C349" s="349" t="s">
        <v>60</v>
      </c>
      <c r="D349" s="574"/>
      <c r="E349" s="317"/>
      <c r="F349" s="298" t="s">
        <v>556</v>
      </c>
      <c r="G349" s="299" t="s">
        <v>265</v>
      </c>
      <c r="H349" s="712"/>
      <c r="I349" s="348"/>
      <c r="J349" s="302"/>
      <c r="K349" s="349" t="s">
        <v>129</v>
      </c>
      <c r="L349" s="708"/>
      <c r="M349" s="286"/>
      <c r="N349" s="20">
        <f t="shared" si="16"/>
        <v>4</v>
      </c>
    </row>
    <row r="350" spans="1:14" ht="15.75" x14ac:dyDescent="0.25">
      <c r="B350" s="181">
        <f t="shared" si="18"/>
        <v>119</v>
      </c>
      <c r="C350" s="209" t="s">
        <v>60</v>
      </c>
      <c r="D350" s="374"/>
      <c r="E350" s="165"/>
      <c r="F350" s="296" t="s">
        <v>556</v>
      </c>
      <c r="G350" s="282" t="s">
        <v>266</v>
      </c>
      <c r="H350" s="325"/>
      <c r="I350" s="326"/>
      <c r="J350" s="285"/>
      <c r="K350" s="209" t="s">
        <v>129</v>
      </c>
      <c r="L350" s="708"/>
      <c r="M350" s="286"/>
      <c r="N350" s="20">
        <f t="shared" si="16"/>
        <v>5</v>
      </c>
    </row>
    <row r="351" spans="1:14" ht="15.75" x14ac:dyDescent="0.25">
      <c r="B351" s="177">
        <f t="shared" si="18"/>
        <v>120</v>
      </c>
      <c r="C351" s="349" t="s">
        <v>60</v>
      </c>
      <c r="D351" s="574"/>
      <c r="E351" s="317"/>
      <c r="F351" s="298" t="s">
        <v>556</v>
      </c>
      <c r="G351" s="299" t="s">
        <v>267</v>
      </c>
      <c r="H351" s="712"/>
      <c r="I351" s="348"/>
      <c r="J351" s="302"/>
      <c r="K351" s="349" t="s">
        <v>129</v>
      </c>
      <c r="L351" s="708"/>
      <c r="M351" s="286"/>
      <c r="N351" s="20">
        <f t="shared" si="16"/>
        <v>6</v>
      </c>
    </row>
    <row r="352" spans="1:14" ht="15.75" x14ac:dyDescent="0.25">
      <c r="B352" s="177">
        <f t="shared" si="18"/>
        <v>121</v>
      </c>
      <c r="C352" s="349" t="s">
        <v>60</v>
      </c>
      <c r="D352" s="574"/>
      <c r="E352" s="252"/>
      <c r="F352" s="298" t="s">
        <v>556</v>
      </c>
      <c r="G352" s="299" t="s">
        <v>268</v>
      </c>
      <c r="H352" s="712"/>
      <c r="I352" s="348"/>
      <c r="J352" s="302"/>
      <c r="K352" s="349" t="s">
        <v>129</v>
      </c>
      <c r="L352" s="708"/>
      <c r="M352" s="286"/>
      <c r="N352" s="20">
        <f t="shared" si="16"/>
        <v>7</v>
      </c>
    </row>
    <row r="353" spans="2:14" ht="15.75" x14ac:dyDescent="0.25">
      <c r="B353" s="181">
        <f t="shared" si="18"/>
        <v>122</v>
      </c>
      <c r="C353" s="209" t="s">
        <v>60</v>
      </c>
      <c r="D353" s="374"/>
      <c r="E353" s="316"/>
      <c r="F353" s="296" t="s">
        <v>556</v>
      </c>
      <c r="G353" s="282" t="s">
        <v>269</v>
      </c>
      <c r="H353" s="325"/>
      <c r="I353" s="326"/>
      <c r="J353" s="285"/>
      <c r="K353" s="209" t="s">
        <v>129</v>
      </c>
      <c r="L353" s="708"/>
      <c r="M353" s="286"/>
      <c r="N353" s="20">
        <f t="shared" si="16"/>
        <v>8</v>
      </c>
    </row>
    <row r="354" spans="2:14" ht="15.75" x14ac:dyDescent="0.25">
      <c r="B354" s="177">
        <f t="shared" si="18"/>
        <v>123</v>
      </c>
      <c r="C354" s="349" t="s">
        <v>60</v>
      </c>
      <c r="D354" s="574"/>
      <c r="E354" s="317"/>
      <c r="F354" s="298" t="s">
        <v>556</v>
      </c>
      <c r="G354" s="299" t="s">
        <v>270</v>
      </c>
      <c r="H354" s="712"/>
      <c r="I354" s="348"/>
      <c r="J354" s="302"/>
      <c r="K354" s="349" t="s">
        <v>129</v>
      </c>
      <c r="L354" s="708"/>
      <c r="M354" s="286"/>
      <c r="N354" s="20">
        <f t="shared" si="16"/>
        <v>9</v>
      </c>
    </row>
    <row r="355" spans="2:14" ht="15.75" x14ac:dyDescent="0.25">
      <c r="B355" s="181">
        <f t="shared" si="18"/>
        <v>124</v>
      </c>
      <c r="C355" s="209" t="s">
        <v>60</v>
      </c>
      <c r="D355" s="374"/>
      <c r="E355" s="316"/>
      <c r="F355" s="296" t="s">
        <v>556</v>
      </c>
      <c r="G355" s="282" t="s">
        <v>271</v>
      </c>
      <c r="H355" s="325"/>
      <c r="I355" s="326"/>
      <c r="J355" s="285"/>
      <c r="K355" s="209" t="s">
        <v>129</v>
      </c>
      <c r="L355" s="708"/>
      <c r="M355" s="286"/>
      <c r="N355" s="20">
        <f t="shared" si="16"/>
        <v>10</v>
      </c>
    </row>
    <row r="356" spans="2:14" ht="15.75" x14ac:dyDescent="0.25">
      <c r="B356" s="177">
        <f t="shared" si="18"/>
        <v>125</v>
      </c>
      <c r="C356" s="349" t="s">
        <v>60</v>
      </c>
      <c r="D356" s="574"/>
      <c r="E356" s="252"/>
      <c r="F356" s="298" t="s">
        <v>556</v>
      </c>
      <c r="G356" s="299" t="s">
        <v>272</v>
      </c>
      <c r="H356" s="712"/>
      <c r="I356" s="348"/>
      <c r="J356" s="302"/>
      <c r="K356" s="349" t="s">
        <v>129</v>
      </c>
      <c r="L356" s="708"/>
      <c r="M356" s="286"/>
      <c r="N356" s="20">
        <f t="shared" si="16"/>
        <v>11</v>
      </c>
    </row>
    <row r="357" spans="2:14" ht="15.75" x14ac:dyDescent="0.25">
      <c r="B357" s="181">
        <f t="shared" si="18"/>
        <v>126</v>
      </c>
      <c r="C357" s="209" t="s">
        <v>60</v>
      </c>
      <c r="D357" s="374"/>
      <c r="E357" s="316"/>
      <c r="F357" s="296" t="s">
        <v>556</v>
      </c>
      <c r="G357" s="282" t="s">
        <v>273</v>
      </c>
      <c r="H357" s="325"/>
      <c r="I357" s="326"/>
      <c r="J357" s="285"/>
      <c r="K357" s="209" t="s">
        <v>129</v>
      </c>
      <c r="L357" s="708"/>
      <c r="M357" s="286"/>
      <c r="N357" s="20">
        <f t="shared" si="16"/>
        <v>12</v>
      </c>
    </row>
    <row r="358" spans="2:14" ht="15.75" x14ac:dyDescent="0.25">
      <c r="B358" s="177">
        <f t="shared" si="18"/>
        <v>127</v>
      </c>
      <c r="C358" s="349" t="s">
        <v>60</v>
      </c>
      <c r="D358" s="574"/>
      <c r="E358" s="317"/>
      <c r="F358" s="298" t="s">
        <v>556</v>
      </c>
      <c r="G358" s="299" t="s">
        <v>274</v>
      </c>
      <c r="H358" s="712"/>
      <c r="I358" s="348"/>
      <c r="J358" s="302"/>
      <c r="K358" s="349" t="s">
        <v>129</v>
      </c>
      <c r="L358" s="708"/>
      <c r="M358" s="286"/>
      <c r="N358" s="20">
        <f t="shared" si="16"/>
        <v>13</v>
      </c>
    </row>
    <row r="359" spans="2:14" ht="15.75" x14ac:dyDescent="0.25">
      <c r="B359" s="181">
        <f t="shared" si="18"/>
        <v>128</v>
      </c>
      <c r="C359" s="209" t="s">
        <v>60</v>
      </c>
      <c r="D359" s="374"/>
      <c r="E359" s="316"/>
      <c r="F359" s="296" t="s">
        <v>556</v>
      </c>
      <c r="G359" s="282" t="s">
        <v>275</v>
      </c>
      <c r="H359" s="325"/>
      <c r="I359" s="326"/>
      <c r="J359" s="285"/>
      <c r="K359" s="209" t="s">
        <v>129</v>
      </c>
      <c r="L359" s="708"/>
      <c r="M359" s="286"/>
      <c r="N359" s="20">
        <f t="shared" ref="N359:N376" si="19">N358+1</f>
        <v>14</v>
      </c>
    </row>
    <row r="360" spans="2:14" ht="15.75" x14ac:dyDescent="0.25">
      <c r="B360" s="177">
        <f>B359+1</f>
        <v>129</v>
      </c>
      <c r="C360" s="209" t="s">
        <v>60</v>
      </c>
      <c r="D360" s="624"/>
      <c r="E360" s="450"/>
      <c r="F360" s="523" t="s">
        <v>556</v>
      </c>
      <c r="G360" s="176" t="s">
        <v>652</v>
      </c>
      <c r="H360" s="730"/>
      <c r="I360" s="433"/>
      <c r="J360" s="731"/>
      <c r="K360" s="209" t="s">
        <v>129</v>
      </c>
      <c r="L360" s="732"/>
      <c r="M360" s="733"/>
      <c r="N360" s="20">
        <f>N359+1</f>
        <v>15</v>
      </c>
    </row>
    <row r="361" spans="2:14" ht="15.75" x14ac:dyDescent="0.25">
      <c r="B361" s="181">
        <f t="shared" si="18"/>
        <v>130</v>
      </c>
      <c r="C361" s="349" t="s">
        <v>60</v>
      </c>
      <c r="D361" s="574"/>
      <c r="E361" s="317"/>
      <c r="F361" s="298" t="s">
        <v>556</v>
      </c>
      <c r="G361" s="299" t="s">
        <v>276</v>
      </c>
      <c r="H361" s="712"/>
      <c r="I361" s="348"/>
      <c r="J361" s="302"/>
      <c r="K361" s="349" t="s">
        <v>129</v>
      </c>
      <c r="L361" s="720"/>
      <c r="M361" s="701"/>
      <c r="N361" s="20">
        <f t="shared" si="19"/>
        <v>16</v>
      </c>
    </row>
    <row r="362" spans="2:14" ht="15.75" x14ac:dyDescent="0.25">
      <c r="B362" s="177">
        <f t="shared" si="18"/>
        <v>131</v>
      </c>
      <c r="C362" s="209" t="s">
        <v>60</v>
      </c>
      <c r="D362" s="374"/>
      <c r="E362" s="316"/>
      <c r="F362" s="296" t="s">
        <v>556</v>
      </c>
      <c r="G362" s="282" t="s">
        <v>277</v>
      </c>
      <c r="H362" s="325"/>
      <c r="I362" s="326"/>
      <c r="J362" s="285"/>
      <c r="K362" s="209" t="s">
        <v>129</v>
      </c>
      <c r="L362" s="708"/>
      <c r="M362" s="286"/>
      <c r="N362" s="20">
        <f t="shared" si="19"/>
        <v>17</v>
      </c>
    </row>
    <row r="363" spans="2:14" ht="15.75" x14ac:dyDescent="0.25">
      <c r="B363" s="181">
        <f t="shared" si="18"/>
        <v>132</v>
      </c>
      <c r="C363" s="349" t="s">
        <v>60</v>
      </c>
      <c r="D363" s="574"/>
      <c r="E363" s="317"/>
      <c r="F363" s="298" t="s">
        <v>556</v>
      </c>
      <c r="G363" s="299" t="s">
        <v>278</v>
      </c>
      <c r="H363" s="712"/>
      <c r="I363" s="348"/>
      <c r="J363" s="302"/>
      <c r="K363" s="349" t="s">
        <v>129</v>
      </c>
      <c r="L363" s="708"/>
      <c r="M363" s="286"/>
      <c r="N363" s="20">
        <f t="shared" si="19"/>
        <v>18</v>
      </c>
    </row>
    <row r="364" spans="2:14" ht="15.75" x14ac:dyDescent="0.25">
      <c r="B364" s="177">
        <f t="shared" si="18"/>
        <v>133</v>
      </c>
      <c r="C364" s="209" t="s">
        <v>60</v>
      </c>
      <c r="D364" s="374"/>
      <c r="E364" s="316"/>
      <c r="F364" s="296" t="s">
        <v>556</v>
      </c>
      <c r="G364" s="282" t="s">
        <v>279</v>
      </c>
      <c r="H364" s="325"/>
      <c r="I364" s="326"/>
      <c r="J364" s="285"/>
      <c r="K364" s="209" t="s">
        <v>129</v>
      </c>
      <c r="L364" s="708"/>
      <c r="M364" s="286"/>
      <c r="N364" s="20">
        <f t="shared" si="19"/>
        <v>19</v>
      </c>
    </row>
    <row r="365" spans="2:14" ht="15.75" x14ac:dyDescent="0.25">
      <c r="B365" s="181">
        <f t="shared" si="18"/>
        <v>134</v>
      </c>
      <c r="C365" s="349" t="s">
        <v>60</v>
      </c>
      <c r="D365" s="574"/>
      <c r="E365" s="317"/>
      <c r="F365" s="298" t="s">
        <v>556</v>
      </c>
      <c r="G365" s="299" t="s">
        <v>280</v>
      </c>
      <c r="H365" s="712"/>
      <c r="I365" s="348"/>
      <c r="J365" s="302"/>
      <c r="K365" s="349" t="s">
        <v>129</v>
      </c>
      <c r="L365" s="708"/>
      <c r="M365" s="286"/>
      <c r="N365" s="20">
        <f t="shared" si="19"/>
        <v>20</v>
      </c>
    </row>
    <row r="366" spans="2:14" ht="15.75" x14ac:dyDescent="0.25">
      <c r="B366" s="177">
        <f t="shared" si="18"/>
        <v>135</v>
      </c>
      <c r="C366" s="209" t="s">
        <v>60</v>
      </c>
      <c r="D366" s="374"/>
      <c r="E366" s="316"/>
      <c r="F366" s="296" t="s">
        <v>556</v>
      </c>
      <c r="G366" s="282" t="s">
        <v>281</v>
      </c>
      <c r="H366" s="325"/>
      <c r="I366" s="326"/>
      <c r="J366" s="285"/>
      <c r="K366" s="209" t="s">
        <v>129</v>
      </c>
      <c r="L366" s="708"/>
      <c r="M366" s="286"/>
      <c r="N366" s="20">
        <f t="shared" si="19"/>
        <v>21</v>
      </c>
    </row>
    <row r="367" spans="2:14" ht="15.75" x14ac:dyDescent="0.25">
      <c r="B367" s="181">
        <f t="shared" si="18"/>
        <v>136</v>
      </c>
      <c r="C367" s="349" t="s">
        <v>60</v>
      </c>
      <c r="D367" s="574"/>
      <c r="E367" s="317"/>
      <c r="F367" s="298" t="s">
        <v>556</v>
      </c>
      <c r="G367" s="299" t="s">
        <v>282</v>
      </c>
      <c r="H367" s="712"/>
      <c r="I367" s="348"/>
      <c r="J367" s="302"/>
      <c r="K367" s="349" t="s">
        <v>129</v>
      </c>
      <c r="L367" s="708"/>
      <c r="M367" s="286"/>
      <c r="N367" s="20">
        <f t="shared" si="19"/>
        <v>22</v>
      </c>
    </row>
    <row r="368" spans="2:14" ht="15.75" x14ac:dyDescent="0.25">
      <c r="B368" s="177">
        <f t="shared" si="18"/>
        <v>137</v>
      </c>
      <c r="C368" s="209" t="s">
        <v>60</v>
      </c>
      <c r="D368" s="374"/>
      <c r="E368" s="316"/>
      <c r="F368" s="296" t="s">
        <v>556</v>
      </c>
      <c r="G368" s="282" t="s">
        <v>283</v>
      </c>
      <c r="H368" s="325"/>
      <c r="I368" s="326"/>
      <c r="J368" s="285"/>
      <c r="K368" s="209" t="s">
        <v>129</v>
      </c>
      <c r="L368" s="708"/>
      <c r="M368" s="286"/>
      <c r="N368" s="20">
        <f t="shared" si="19"/>
        <v>23</v>
      </c>
    </row>
    <row r="369" spans="2:14" ht="15.75" x14ac:dyDescent="0.25">
      <c r="B369" s="181">
        <f t="shared" si="18"/>
        <v>138</v>
      </c>
      <c r="C369" s="349" t="s">
        <v>60</v>
      </c>
      <c r="D369" s="574"/>
      <c r="E369" s="317"/>
      <c r="F369" s="298" t="s">
        <v>556</v>
      </c>
      <c r="G369" s="299" t="s">
        <v>284</v>
      </c>
      <c r="H369" s="712"/>
      <c r="I369" s="348"/>
      <c r="J369" s="302"/>
      <c r="K369" s="349" t="s">
        <v>129</v>
      </c>
      <c r="L369" s="708"/>
      <c r="M369" s="286"/>
      <c r="N369" s="20">
        <f t="shared" si="19"/>
        <v>24</v>
      </c>
    </row>
    <row r="370" spans="2:14" ht="15.75" x14ac:dyDescent="0.25">
      <c r="B370" s="177">
        <f t="shared" si="18"/>
        <v>139</v>
      </c>
      <c r="C370" s="209" t="s">
        <v>60</v>
      </c>
      <c r="D370" s="374"/>
      <c r="E370" s="316"/>
      <c r="F370" s="296" t="s">
        <v>556</v>
      </c>
      <c r="G370" s="282" t="s">
        <v>285</v>
      </c>
      <c r="H370" s="325"/>
      <c r="I370" s="326"/>
      <c r="J370" s="285"/>
      <c r="K370" s="209" t="s">
        <v>129</v>
      </c>
      <c r="L370" s="708"/>
      <c r="M370" s="286"/>
      <c r="N370" s="20">
        <f t="shared" si="19"/>
        <v>25</v>
      </c>
    </row>
    <row r="371" spans="2:14" ht="15.75" x14ac:dyDescent="0.25">
      <c r="B371" s="177">
        <f t="shared" si="18"/>
        <v>140</v>
      </c>
      <c r="C371" s="209" t="s">
        <v>60</v>
      </c>
      <c r="D371" s="624"/>
      <c r="E371" s="450"/>
      <c r="F371" s="523" t="s">
        <v>556</v>
      </c>
      <c r="G371" s="176" t="s">
        <v>653</v>
      </c>
      <c r="H371" s="730"/>
      <c r="I371" s="433"/>
      <c r="J371" s="731"/>
      <c r="K371" s="209" t="s">
        <v>129</v>
      </c>
      <c r="L371" s="732"/>
      <c r="M371" s="733"/>
      <c r="N371" s="20">
        <f t="shared" si="19"/>
        <v>26</v>
      </c>
    </row>
    <row r="372" spans="2:14" ht="15.75" x14ac:dyDescent="0.25">
      <c r="B372" s="177">
        <f t="shared" si="18"/>
        <v>141</v>
      </c>
      <c r="C372" s="349" t="s">
        <v>60</v>
      </c>
      <c r="D372" s="574"/>
      <c r="E372" s="317"/>
      <c r="F372" s="298" t="s">
        <v>556</v>
      </c>
      <c r="G372" s="299" t="s">
        <v>286</v>
      </c>
      <c r="H372" s="712"/>
      <c r="I372" s="348"/>
      <c r="J372" s="302"/>
      <c r="K372" s="349" t="s">
        <v>129</v>
      </c>
      <c r="L372" s="708"/>
      <c r="M372" s="286"/>
      <c r="N372" s="20">
        <f t="shared" si="19"/>
        <v>27</v>
      </c>
    </row>
    <row r="373" spans="2:14" ht="15.75" x14ac:dyDescent="0.25">
      <c r="B373" s="177">
        <f t="shared" si="18"/>
        <v>142</v>
      </c>
      <c r="C373" s="209" t="s">
        <v>60</v>
      </c>
      <c r="D373" s="374"/>
      <c r="E373" s="316"/>
      <c r="F373" s="296" t="s">
        <v>556</v>
      </c>
      <c r="G373" s="282" t="s">
        <v>287</v>
      </c>
      <c r="H373" s="325"/>
      <c r="I373" s="326"/>
      <c r="J373" s="285"/>
      <c r="K373" s="209" t="s">
        <v>129</v>
      </c>
      <c r="L373" s="708"/>
      <c r="M373" s="286"/>
      <c r="N373" s="20">
        <f t="shared" si="19"/>
        <v>28</v>
      </c>
    </row>
    <row r="374" spans="2:14" ht="15.75" x14ac:dyDescent="0.25">
      <c r="B374" s="177">
        <f t="shared" si="18"/>
        <v>143</v>
      </c>
      <c r="C374" s="209" t="s">
        <v>60</v>
      </c>
      <c r="D374" s="624"/>
      <c r="E374" s="450"/>
      <c r="F374" s="523" t="s">
        <v>556</v>
      </c>
      <c r="G374" s="176" t="s">
        <v>654</v>
      </c>
      <c r="H374" s="730"/>
      <c r="I374" s="433"/>
      <c r="J374" s="731"/>
      <c r="K374" s="209" t="s">
        <v>129</v>
      </c>
      <c r="L374" s="732"/>
      <c r="M374" s="733"/>
      <c r="N374" s="20">
        <f t="shared" si="19"/>
        <v>29</v>
      </c>
    </row>
    <row r="375" spans="2:14" ht="15.75" x14ac:dyDescent="0.25">
      <c r="B375" s="177">
        <f t="shared" si="18"/>
        <v>144</v>
      </c>
      <c r="C375" s="349" t="s">
        <v>60</v>
      </c>
      <c r="D375" s="574"/>
      <c r="E375" s="317"/>
      <c r="F375" s="298" t="s">
        <v>556</v>
      </c>
      <c r="G375" s="299" t="s">
        <v>288</v>
      </c>
      <c r="H375" s="712"/>
      <c r="I375" s="348"/>
      <c r="J375" s="302"/>
      <c r="K375" s="349" t="s">
        <v>129</v>
      </c>
      <c r="L375" s="708"/>
      <c r="M375" s="286"/>
      <c r="N375" s="20">
        <f t="shared" si="19"/>
        <v>30</v>
      </c>
    </row>
    <row r="376" spans="2:14" ht="16.5" thickBot="1" x14ac:dyDescent="0.3">
      <c r="B376" s="149">
        <f t="shared" si="18"/>
        <v>145</v>
      </c>
      <c r="C376" s="566" t="s">
        <v>60</v>
      </c>
      <c r="D376" s="697"/>
      <c r="E376" s="318"/>
      <c r="F376" s="308" t="s">
        <v>556</v>
      </c>
      <c r="G376" s="309" t="s">
        <v>289</v>
      </c>
      <c r="H376" s="328"/>
      <c r="I376" s="329"/>
      <c r="J376" s="312"/>
      <c r="K376" s="566" t="s">
        <v>129</v>
      </c>
      <c r="L376" s="729"/>
      <c r="M376" s="314"/>
      <c r="N376" s="20">
        <f t="shared" si="19"/>
        <v>31</v>
      </c>
    </row>
    <row r="378" spans="2:14" ht="15.75" thickBot="1" x14ac:dyDescent="0.3"/>
    <row r="379" spans="2:14" ht="19.5" thickBot="1" x14ac:dyDescent="0.35">
      <c r="B379" s="23"/>
      <c r="C379" s="24"/>
      <c r="D379" s="38"/>
      <c r="E379" s="1" t="s">
        <v>31</v>
      </c>
      <c r="F379" s="25"/>
      <c r="G379" s="38"/>
      <c r="H379" s="25"/>
      <c r="I379" s="25"/>
      <c r="J379" s="2"/>
      <c r="K379" s="2"/>
      <c r="L379" s="26"/>
      <c r="M379" s="27"/>
    </row>
    <row r="380" spans="2:14" ht="19.5" thickBot="1" x14ac:dyDescent="0.35">
      <c r="B380" s="3" t="s">
        <v>0</v>
      </c>
      <c r="C380" s="6"/>
      <c r="D380" s="7" t="s">
        <v>6</v>
      </c>
      <c r="E380" s="28"/>
      <c r="F380" s="29" t="s">
        <v>1</v>
      </c>
      <c r="G380" s="30"/>
      <c r="H380" s="31" t="s">
        <v>2</v>
      </c>
      <c r="I380" s="31"/>
      <c r="J380" s="32"/>
      <c r="K380" s="6"/>
      <c r="L380" s="7" t="s">
        <v>25</v>
      </c>
      <c r="M380" s="28"/>
    </row>
    <row r="381" spans="2:14" ht="19.5" thickBot="1" x14ac:dyDescent="0.35">
      <c r="B381" s="65" t="s">
        <v>3</v>
      </c>
      <c r="C381" s="66" t="s">
        <v>7</v>
      </c>
      <c r="D381" s="66" t="s">
        <v>8</v>
      </c>
      <c r="E381" s="67" t="s">
        <v>9</v>
      </c>
      <c r="F381" s="68" t="s">
        <v>4</v>
      </c>
      <c r="G381" s="61"/>
      <c r="H381" s="62"/>
      <c r="I381" s="63"/>
      <c r="J381" s="64"/>
      <c r="K381" s="66" t="s">
        <v>7</v>
      </c>
      <c r="L381" s="66" t="s">
        <v>8</v>
      </c>
      <c r="M381" s="67" t="s">
        <v>9</v>
      </c>
    </row>
    <row r="382" spans="2:14" ht="15.75" x14ac:dyDescent="0.25">
      <c r="B382" s="146">
        <f>1</f>
        <v>1</v>
      </c>
      <c r="C382" s="209" t="s">
        <v>160</v>
      </c>
      <c r="D382" s="761"/>
      <c r="E382" s="761"/>
      <c r="F382" s="152" t="s">
        <v>557</v>
      </c>
      <c r="G382" s="1067" t="s">
        <v>685</v>
      </c>
      <c r="H382" s="762"/>
      <c r="I382" s="763"/>
      <c r="J382" s="764"/>
      <c r="K382" s="209" t="s">
        <v>161</v>
      </c>
      <c r="L382" s="761"/>
      <c r="M382" s="765"/>
      <c r="N382" s="39">
        <f>1</f>
        <v>1</v>
      </c>
    </row>
    <row r="383" spans="2:14" ht="15.75" x14ac:dyDescent="0.25">
      <c r="B383" s="177">
        <f t="shared" ref="B383:B453" si="20">B382+1</f>
        <v>2</v>
      </c>
      <c r="C383" s="209" t="s">
        <v>160</v>
      </c>
      <c r="D383" s="41"/>
      <c r="E383" s="41"/>
      <c r="F383" s="400" t="s">
        <v>557</v>
      </c>
      <c r="G383" s="1068" t="s">
        <v>686</v>
      </c>
      <c r="H383" s="758"/>
      <c r="I383" s="757"/>
      <c r="J383" s="748"/>
      <c r="K383" s="209" t="s">
        <v>161</v>
      </c>
      <c r="L383" s="41"/>
      <c r="M383" s="766"/>
      <c r="N383" s="20">
        <f t="shared" ref="N383:N417" si="21">N382+1</f>
        <v>2</v>
      </c>
    </row>
    <row r="384" spans="2:14" ht="16.149999999999999" customHeight="1" x14ac:dyDescent="0.25">
      <c r="B384" s="181">
        <f t="shared" si="20"/>
        <v>3</v>
      </c>
      <c r="C384" s="209" t="s">
        <v>160</v>
      </c>
      <c r="D384" s="751"/>
      <c r="E384" s="751"/>
      <c r="F384" s="389" t="s">
        <v>557</v>
      </c>
      <c r="G384" s="755" t="s">
        <v>655</v>
      </c>
      <c r="H384" s="753"/>
      <c r="I384" s="752"/>
      <c r="J384" s="754"/>
      <c r="K384" s="209" t="s">
        <v>161</v>
      </c>
      <c r="L384" s="958" t="s">
        <v>129</v>
      </c>
      <c r="M384" s="1121" t="s">
        <v>64</v>
      </c>
      <c r="N384" s="20">
        <f t="shared" si="21"/>
        <v>3</v>
      </c>
    </row>
    <row r="385" spans="2:14" ht="16.149999999999999" customHeight="1" x14ac:dyDescent="0.25">
      <c r="B385" s="177">
        <f t="shared" si="20"/>
        <v>4</v>
      </c>
      <c r="C385" s="349" t="s">
        <v>160</v>
      </c>
      <c r="D385" s="52"/>
      <c r="E385" s="52"/>
      <c r="F385" s="772" t="s">
        <v>557</v>
      </c>
      <c r="G385" s="749" t="s">
        <v>656</v>
      </c>
      <c r="H385" s="746"/>
      <c r="I385" s="746"/>
      <c r="J385" s="748"/>
      <c r="K385" s="349" t="s">
        <v>161</v>
      </c>
      <c r="L385" s="956" t="s">
        <v>129</v>
      </c>
      <c r="M385" s="1122" t="s">
        <v>64</v>
      </c>
      <c r="N385" s="20">
        <f t="shared" si="21"/>
        <v>4</v>
      </c>
    </row>
    <row r="386" spans="2:14" ht="16.149999999999999" customHeight="1" x14ac:dyDescent="0.25">
      <c r="B386" s="181">
        <f t="shared" si="20"/>
        <v>5</v>
      </c>
      <c r="C386" s="209" t="s">
        <v>160</v>
      </c>
      <c r="D386" s="751"/>
      <c r="E386" s="751"/>
      <c r="F386" s="389" t="s">
        <v>557</v>
      </c>
      <c r="G386" s="755" t="s">
        <v>657</v>
      </c>
      <c r="H386" s="753"/>
      <c r="I386" s="753"/>
      <c r="J386" s="754"/>
      <c r="K386" s="209" t="s">
        <v>161</v>
      </c>
      <c r="L386" s="958" t="s">
        <v>129</v>
      </c>
      <c r="M386" s="1121" t="s">
        <v>64</v>
      </c>
      <c r="N386" s="20">
        <f t="shared" si="21"/>
        <v>5</v>
      </c>
    </row>
    <row r="387" spans="2:14" ht="16.149999999999999" customHeight="1" x14ac:dyDescent="0.25">
      <c r="B387" s="177">
        <f t="shared" si="20"/>
        <v>6</v>
      </c>
      <c r="C387" s="349" t="s">
        <v>160</v>
      </c>
      <c r="D387" s="52"/>
      <c r="E387" s="52"/>
      <c r="F387" s="772" t="s">
        <v>557</v>
      </c>
      <c r="G387" s="749" t="s">
        <v>658</v>
      </c>
      <c r="H387" s="747"/>
      <c r="I387" s="747"/>
      <c r="J387" s="748"/>
      <c r="K387" s="349" t="s">
        <v>161</v>
      </c>
      <c r="L387" s="956" t="s">
        <v>129</v>
      </c>
      <c r="M387" s="1122" t="s">
        <v>64</v>
      </c>
      <c r="N387" s="20">
        <f t="shared" si="21"/>
        <v>6</v>
      </c>
    </row>
    <row r="388" spans="2:14" ht="16.149999999999999" customHeight="1" x14ac:dyDescent="0.25">
      <c r="B388" s="181">
        <f t="shared" si="20"/>
        <v>7</v>
      </c>
      <c r="C388" s="209" t="s">
        <v>160</v>
      </c>
      <c r="D388" s="751"/>
      <c r="E388" s="751"/>
      <c r="F388" s="389" t="s">
        <v>557</v>
      </c>
      <c r="G388" s="755" t="s">
        <v>659</v>
      </c>
      <c r="H388" s="753"/>
      <c r="I388" s="752"/>
      <c r="J388" s="754"/>
      <c r="K388" s="209" t="s">
        <v>161</v>
      </c>
      <c r="L388" s="958" t="s">
        <v>129</v>
      </c>
      <c r="M388" s="1121" t="s">
        <v>64</v>
      </c>
      <c r="N388" s="20">
        <f t="shared" si="21"/>
        <v>7</v>
      </c>
    </row>
    <row r="389" spans="2:14" ht="16.149999999999999" customHeight="1" x14ac:dyDescent="0.25">
      <c r="B389" s="177">
        <f t="shared" si="20"/>
        <v>8</v>
      </c>
      <c r="C389" s="349" t="s">
        <v>160</v>
      </c>
      <c r="D389" s="52"/>
      <c r="E389" s="52"/>
      <c r="F389" s="772" t="s">
        <v>557</v>
      </c>
      <c r="G389" s="749" t="s">
        <v>661</v>
      </c>
      <c r="H389" s="746"/>
      <c r="I389" s="746"/>
      <c r="J389" s="748"/>
      <c r="K389" s="349" t="s">
        <v>161</v>
      </c>
      <c r="L389" s="956" t="s">
        <v>129</v>
      </c>
      <c r="M389" s="1122" t="s">
        <v>64</v>
      </c>
      <c r="N389" s="20">
        <f t="shared" si="21"/>
        <v>8</v>
      </c>
    </row>
    <row r="390" spans="2:14" ht="16.149999999999999" customHeight="1" x14ac:dyDescent="0.25">
      <c r="B390" s="181">
        <f t="shared" si="20"/>
        <v>9</v>
      </c>
      <c r="C390" s="209" t="s">
        <v>160</v>
      </c>
      <c r="D390" s="751"/>
      <c r="E390" s="751"/>
      <c r="F390" s="389" t="s">
        <v>557</v>
      </c>
      <c r="G390" s="755" t="s">
        <v>662</v>
      </c>
      <c r="H390" s="753"/>
      <c r="I390" s="753"/>
      <c r="J390" s="754"/>
      <c r="K390" s="209" t="s">
        <v>161</v>
      </c>
      <c r="L390" s="958" t="s">
        <v>129</v>
      </c>
      <c r="M390" s="1121" t="s">
        <v>64</v>
      </c>
      <c r="N390" s="20">
        <f t="shared" si="21"/>
        <v>9</v>
      </c>
    </row>
    <row r="391" spans="2:14" ht="16.149999999999999" customHeight="1" x14ac:dyDescent="0.25">
      <c r="B391" s="177">
        <f t="shared" si="20"/>
        <v>10</v>
      </c>
      <c r="C391" s="349" t="s">
        <v>160</v>
      </c>
      <c r="D391" s="52"/>
      <c r="E391" s="52"/>
      <c r="F391" s="772" t="s">
        <v>557</v>
      </c>
      <c r="G391" s="749" t="s">
        <v>663</v>
      </c>
      <c r="H391" s="746"/>
      <c r="I391" s="746"/>
      <c r="J391" s="748"/>
      <c r="K391" s="349" t="s">
        <v>161</v>
      </c>
      <c r="L391" s="956" t="s">
        <v>129</v>
      </c>
      <c r="M391" s="1122" t="s">
        <v>64</v>
      </c>
      <c r="N391" s="20">
        <f t="shared" si="21"/>
        <v>10</v>
      </c>
    </row>
    <row r="392" spans="2:14" ht="16.149999999999999" customHeight="1" x14ac:dyDescent="0.25">
      <c r="B392" s="181">
        <f t="shared" si="20"/>
        <v>11</v>
      </c>
      <c r="C392" s="209" t="s">
        <v>160</v>
      </c>
      <c r="D392" s="751"/>
      <c r="E392" s="751"/>
      <c r="F392" s="389" t="s">
        <v>557</v>
      </c>
      <c r="G392" s="755" t="s">
        <v>666</v>
      </c>
      <c r="H392" s="753"/>
      <c r="I392" s="753"/>
      <c r="J392" s="754"/>
      <c r="K392" s="209" t="s">
        <v>161</v>
      </c>
      <c r="L392" s="958" t="s">
        <v>129</v>
      </c>
      <c r="M392" s="1121" t="s">
        <v>64</v>
      </c>
      <c r="N392" s="20">
        <f t="shared" si="21"/>
        <v>11</v>
      </c>
    </row>
    <row r="393" spans="2:14" ht="16.149999999999999" customHeight="1" x14ac:dyDescent="0.25">
      <c r="B393" s="177">
        <f t="shared" si="20"/>
        <v>12</v>
      </c>
      <c r="C393" s="349" t="s">
        <v>160</v>
      </c>
      <c r="D393" s="52"/>
      <c r="E393" s="52"/>
      <c r="F393" s="772" t="s">
        <v>557</v>
      </c>
      <c r="G393" s="749" t="s">
        <v>668</v>
      </c>
      <c r="H393" s="746"/>
      <c r="I393" s="747"/>
      <c r="J393" s="748"/>
      <c r="K393" s="349" t="s">
        <v>161</v>
      </c>
      <c r="L393" s="956" t="s">
        <v>129</v>
      </c>
      <c r="M393" s="1122" t="s">
        <v>64</v>
      </c>
      <c r="N393" s="20">
        <f t="shared" si="21"/>
        <v>12</v>
      </c>
    </row>
    <row r="394" spans="2:14" ht="16.149999999999999" customHeight="1" x14ac:dyDescent="0.25">
      <c r="B394" s="181">
        <f t="shared" si="20"/>
        <v>13</v>
      </c>
      <c r="C394" s="209" t="s">
        <v>160</v>
      </c>
      <c r="D394" s="751"/>
      <c r="E394" s="751"/>
      <c r="F394" s="389" t="s">
        <v>557</v>
      </c>
      <c r="G394" s="755" t="s">
        <v>669</v>
      </c>
      <c r="H394" s="753"/>
      <c r="I394" s="752"/>
      <c r="J394" s="754"/>
      <c r="K394" s="209" t="s">
        <v>161</v>
      </c>
      <c r="L394" s="958" t="s">
        <v>129</v>
      </c>
      <c r="M394" s="1121" t="s">
        <v>64</v>
      </c>
      <c r="N394" s="20">
        <f>N393+1</f>
        <v>13</v>
      </c>
    </row>
    <row r="395" spans="2:14" ht="16.149999999999999" customHeight="1" x14ac:dyDescent="0.25">
      <c r="B395" s="177">
        <f t="shared" si="20"/>
        <v>14</v>
      </c>
      <c r="C395" s="349" t="s">
        <v>160</v>
      </c>
      <c r="D395" s="52"/>
      <c r="E395" s="52"/>
      <c r="F395" s="772" t="s">
        <v>557</v>
      </c>
      <c r="G395" s="749" t="s">
        <v>670</v>
      </c>
      <c r="H395" s="746"/>
      <c r="I395" s="746"/>
      <c r="J395" s="748"/>
      <c r="K395" s="349" t="s">
        <v>161</v>
      </c>
      <c r="L395" s="956" t="s">
        <v>129</v>
      </c>
      <c r="M395" s="1122" t="s">
        <v>64</v>
      </c>
      <c r="N395" s="20">
        <f t="shared" si="21"/>
        <v>14</v>
      </c>
    </row>
    <row r="396" spans="2:14" ht="16.149999999999999" customHeight="1" x14ac:dyDescent="0.25">
      <c r="B396" s="181">
        <f t="shared" si="20"/>
        <v>15</v>
      </c>
      <c r="C396" s="209" t="s">
        <v>160</v>
      </c>
      <c r="D396" s="751"/>
      <c r="E396" s="751"/>
      <c r="F396" s="389" t="s">
        <v>557</v>
      </c>
      <c r="G396" s="755" t="s">
        <v>671</v>
      </c>
      <c r="H396" s="753"/>
      <c r="I396" s="753"/>
      <c r="J396" s="754"/>
      <c r="K396" s="209" t="s">
        <v>161</v>
      </c>
      <c r="L396" s="958" t="s">
        <v>129</v>
      </c>
      <c r="M396" s="1121" t="s">
        <v>64</v>
      </c>
      <c r="N396" s="20">
        <f t="shared" si="21"/>
        <v>15</v>
      </c>
    </row>
    <row r="397" spans="2:14" ht="16.149999999999999" customHeight="1" x14ac:dyDescent="0.25">
      <c r="B397" s="177">
        <f t="shared" si="20"/>
        <v>16</v>
      </c>
      <c r="C397" s="349" t="s">
        <v>160</v>
      </c>
      <c r="D397" s="52"/>
      <c r="E397" s="52"/>
      <c r="F397" s="772" t="s">
        <v>557</v>
      </c>
      <c r="G397" s="749" t="s">
        <v>672</v>
      </c>
      <c r="H397" s="746"/>
      <c r="I397" s="746"/>
      <c r="J397" s="748"/>
      <c r="K397" s="349" t="s">
        <v>161</v>
      </c>
      <c r="L397" s="956" t="s">
        <v>129</v>
      </c>
      <c r="M397" s="1122" t="s">
        <v>64</v>
      </c>
      <c r="N397" s="20">
        <f t="shared" si="21"/>
        <v>16</v>
      </c>
    </row>
    <row r="398" spans="2:14" ht="16.149999999999999" customHeight="1" x14ac:dyDescent="0.25">
      <c r="B398" s="181">
        <f t="shared" si="20"/>
        <v>17</v>
      </c>
      <c r="C398" s="209" t="s">
        <v>160</v>
      </c>
      <c r="D398" s="751"/>
      <c r="E398" s="751"/>
      <c r="F398" s="389" t="s">
        <v>557</v>
      </c>
      <c r="G398" s="755" t="s">
        <v>673</v>
      </c>
      <c r="H398" s="753"/>
      <c r="I398" s="753"/>
      <c r="J398" s="754"/>
      <c r="K398" s="209" t="s">
        <v>161</v>
      </c>
      <c r="L398" s="958" t="s">
        <v>129</v>
      </c>
      <c r="M398" s="1121" t="s">
        <v>64</v>
      </c>
      <c r="N398" s="20">
        <f t="shared" si="21"/>
        <v>17</v>
      </c>
    </row>
    <row r="399" spans="2:14" ht="16.149999999999999" customHeight="1" x14ac:dyDescent="0.25">
      <c r="B399" s="177">
        <f t="shared" si="20"/>
        <v>18</v>
      </c>
      <c r="C399" s="349" t="s">
        <v>160</v>
      </c>
      <c r="D399" s="52"/>
      <c r="E399" s="52"/>
      <c r="F399" s="772" t="s">
        <v>557</v>
      </c>
      <c r="G399" s="749" t="s">
        <v>665</v>
      </c>
      <c r="H399" s="746"/>
      <c r="I399" s="747"/>
      <c r="J399" s="748"/>
      <c r="K399" s="349" t="s">
        <v>161</v>
      </c>
      <c r="L399" s="956" t="s">
        <v>129</v>
      </c>
      <c r="M399" s="1122" t="s">
        <v>64</v>
      </c>
      <c r="N399" s="20">
        <f t="shared" si="21"/>
        <v>18</v>
      </c>
    </row>
    <row r="400" spans="2:14" ht="16.149999999999999" customHeight="1" x14ac:dyDescent="0.25">
      <c r="B400" s="181">
        <f t="shared" si="20"/>
        <v>19</v>
      </c>
      <c r="C400" s="209" t="s">
        <v>160</v>
      </c>
      <c r="D400" s="751"/>
      <c r="E400" s="751"/>
      <c r="F400" s="389" t="s">
        <v>557</v>
      </c>
      <c r="G400" s="755" t="s">
        <v>674</v>
      </c>
      <c r="H400" s="753"/>
      <c r="I400" s="753"/>
      <c r="J400" s="754"/>
      <c r="K400" s="209" t="s">
        <v>161</v>
      </c>
      <c r="L400" s="958" t="s">
        <v>129</v>
      </c>
      <c r="M400" s="1121" t="s">
        <v>64</v>
      </c>
      <c r="N400" s="20">
        <f t="shared" si="21"/>
        <v>19</v>
      </c>
    </row>
    <row r="401" spans="2:14" ht="16.149999999999999" customHeight="1" x14ac:dyDescent="0.25">
      <c r="B401" s="177">
        <f t="shared" si="20"/>
        <v>20</v>
      </c>
      <c r="C401" s="349" t="s">
        <v>160</v>
      </c>
      <c r="D401" s="52"/>
      <c r="E401" s="52"/>
      <c r="F401" s="772" t="s">
        <v>557</v>
      </c>
      <c r="G401" s="749" t="s">
        <v>675</v>
      </c>
      <c r="H401" s="746"/>
      <c r="I401" s="746"/>
      <c r="J401" s="748"/>
      <c r="K401" s="349" t="s">
        <v>161</v>
      </c>
      <c r="L401" s="956" t="s">
        <v>129</v>
      </c>
      <c r="M401" s="1122" t="s">
        <v>64</v>
      </c>
      <c r="N401" s="20">
        <f t="shared" si="21"/>
        <v>20</v>
      </c>
    </row>
    <row r="402" spans="2:14" ht="16.149999999999999" customHeight="1" x14ac:dyDescent="0.25">
      <c r="B402" s="181">
        <f t="shared" si="20"/>
        <v>21</v>
      </c>
      <c r="C402" s="209" t="s">
        <v>160</v>
      </c>
      <c r="D402" s="751"/>
      <c r="E402" s="751"/>
      <c r="F402" s="389" t="s">
        <v>557</v>
      </c>
      <c r="G402" s="755" t="s">
        <v>677</v>
      </c>
      <c r="H402" s="753"/>
      <c r="I402" s="753"/>
      <c r="J402" s="754"/>
      <c r="K402" s="209" t="s">
        <v>161</v>
      </c>
      <c r="L402" s="958" t="s">
        <v>129</v>
      </c>
      <c r="M402" s="1121" t="s">
        <v>64</v>
      </c>
      <c r="N402" s="20">
        <f t="shared" si="21"/>
        <v>21</v>
      </c>
    </row>
    <row r="403" spans="2:14" ht="16.149999999999999" customHeight="1" x14ac:dyDescent="0.25">
      <c r="B403" s="181">
        <f t="shared" si="20"/>
        <v>22</v>
      </c>
      <c r="C403" s="209" t="s">
        <v>160</v>
      </c>
      <c r="D403" s="751"/>
      <c r="E403" s="751"/>
      <c r="F403" s="389" t="s">
        <v>557</v>
      </c>
      <c r="G403" s="755" t="s">
        <v>678</v>
      </c>
      <c r="H403" s="753"/>
      <c r="I403" s="752"/>
      <c r="J403" s="754"/>
      <c r="K403" s="209" t="s">
        <v>161</v>
      </c>
      <c r="L403" s="958" t="s">
        <v>129</v>
      </c>
      <c r="M403" s="1121" t="s">
        <v>64</v>
      </c>
      <c r="N403" s="20">
        <f t="shared" si="21"/>
        <v>22</v>
      </c>
    </row>
    <row r="404" spans="2:14" ht="16.149999999999999" customHeight="1" x14ac:dyDescent="0.25">
      <c r="B404" s="177">
        <f t="shared" si="20"/>
        <v>23</v>
      </c>
      <c r="C404" s="209" t="s">
        <v>160</v>
      </c>
      <c r="D404" s="41"/>
      <c r="E404" s="41"/>
      <c r="F404" s="400" t="s">
        <v>557</v>
      </c>
      <c r="G404" s="1068" t="s">
        <v>687</v>
      </c>
      <c r="H404" s="1070"/>
      <c r="I404" s="757"/>
      <c r="J404" s="748"/>
      <c r="K404" s="209" t="s">
        <v>161</v>
      </c>
      <c r="L404" s="956"/>
      <c r="M404" s="1122"/>
      <c r="N404" s="20">
        <f t="shared" si="21"/>
        <v>23</v>
      </c>
    </row>
    <row r="405" spans="2:14" ht="16.149999999999999" customHeight="1" x14ac:dyDescent="0.25">
      <c r="B405" s="181">
        <f t="shared" si="20"/>
        <v>24</v>
      </c>
      <c r="C405" s="209" t="s">
        <v>160</v>
      </c>
      <c r="D405" s="751"/>
      <c r="E405" s="751"/>
      <c r="F405" s="389" t="s">
        <v>557</v>
      </c>
      <c r="G405" s="755" t="s">
        <v>679</v>
      </c>
      <c r="H405" s="753"/>
      <c r="I405" s="752"/>
      <c r="J405" s="754"/>
      <c r="K405" s="209" t="s">
        <v>161</v>
      </c>
      <c r="L405" s="958" t="s">
        <v>129</v>
      </c>
      <c r="M405" s="1121" t="s">
        <v>64</v>
      </c>
      <c r="N405" s="20">
        <f t="shared" si="21"/>
        <v>24</v>
      </c>
    </row>
    <row r="406" spans="2:14" ht="16.149999999999999" customHeight="1" x14ac:dyDescent="0.25">
      <c r="B406" s="177">
        <f t="shared" si="20"/>
        <v>25</v>
      </c>
      <c r="C406" s="349" t="s">
        <v>160</v>
      </c>
      <c r="D406" s="52"/>
      <c r="E406" s="52"/>
      <c r="F406" s="772" t="s">
        <v>557</v>
      </c>
      <c r="G406" s="749" t="s">
        <v>667</v>
      </c>
      <c r="H406" s="746"/>
      <c r="I406" s="747"/>
      <c r="J406" s="748"/>
      <c r="K406" s="349" t="s">
        <v>161</v>
      </c>
      <c r="L406" s="956" t="s">
        <v>129</v>
      </c>
      <c r="M406" s="1122" t="s">
        <v>64</v>
      </c>
      <c r="N406" s="20">
        <f t="shared" si="21"/>
        <v>25</v>
      </c>
    </row>
    <row r="407" spans="2:14" ht="16.149999999999999" customHeight="1" x14ac:dyDescent="0.25">
      <c r="B407" s="181">
        <f t="shared" si="20"/>
        <v>26</v>
      </c>
      <c r="C407" s="209" t="s">
        <v>160</v>
      </c>
      <c r="D407" s="750"/>
      <c r="E407" s="750"/>
      <c r="F407" s="150" t="s">
        <v>557</v>
      </c>
      <c r="G407" s="1069" t="s">
        <v>688</v>
      </c>
      <c r="H407" s="760"/>
      <c r="I407" s="759"/>
      <c r="J407" s="754"/>
      <c r="K407" s="209" t="s">
        <v>161</v>
      </c>
      <c r="L407" s="958"/>
      <c r="M407" s="1121"/>
      <c r="N407" s="20">
        <f t="shared" si="21"/>
        <v>26</v>
      </c>
    </row>
    <row r="408" spans="2:14" ht="16.149999999999999" customHeight="1" x14ac:dyDescent="0.25">
      <c r="B408" s="177">
        <f t="shared" si="20"/>
        <v>27</v>
      </c>
      <c r="C408" s="209" t="s">
        <v>160</v>
      </c>
      <c r="D408" s="750"/>
      <c r="E408" s="750"/>
      <c r="F408" s="150" t="s">
        <v>557</v>
      </c>
      <c r="G408" s="1069" t="s">
        <v>689</v>
      </c>
      <c r="H408" s="760"/>
      <c r="I408" s="759"/>
      <c r="J408" s="754"/>
      <c r="K408" s="209" t="s">
        <v>161</v>
      </c>
      <c r="L408" s="958"/>
      <c r="M408" s="1121"/>
      <c r="N408" s="20">
        <f t="shared" si="21"/>
        <v>27</v>
      </c>
    </row>
    <row r="409" spans="2:14" ht="16.149999999999999" customHeight="1" x14ac:dyDescent="0.25">
      <c r="B409" s="181">
        <f t="shared" si="20"/>
        <v>28</v>
      </c>
      <c r="C409" s="209" t="s">
        <v>160</v>
      </c>
      <c r="D409" s="751"/>
      <c r="E409" s="751"/>
      <c r="F409" s="389" t="s">
        <v>557</v>
      </c>
      <c r="G409" s="755" t="s">
        <v>680</v>
      </c>
      <c r="H409" s="753"/>
      <c r="I409" s="752"/>
      <c r="J409" s="754"/>
      <c r="K409" s="209" t="s">
        <v>161</v>
      </c>
      <c r="L409" s="958" t="s">
        <v>129</v>
      </c>
      <c r="M409" s="1121" t="s">
        <v>64</v>
      </c>
      <c r="N409" s="20">
        <f t="shared" si="21"/>
        <v>28</v>
      </c>
    </row>
    <row r="410" spans="2:14" ht="16.149999999999999" customHeight="1" x14ac:dyDescent="0.25">
      <c r="B410" s="177">
        <f t="shared" si="20"/>
        <v>29</v>
      </c>
      <c r="C410" s="349" t="s">
        <v>160</v>
      </c>
      <c r="D410" s="52"/>
      <c r="E410" s="52"/>
      <c r="F410" s="772" t="s">
        <v>557</v>
      </c>
      <c r="G410" s="749" t="s">
        <v>676</v>
      </c>
      <c r="H410" s="746"/>
      <c r="I410" s="747"/>
      <c r="J410" s="748"/>
      <c r="K410" s="349" t="s">
        <v>161</v>
      </c>
      <c r="L410" s="956" t="s">
        <v>129</v>
      </c>
      <c r="M410" s="1122" t="s">
        <v>64</v>
      </c>
      <c r="N410" s="20">
        <f t="shared" si="21"/>
        <v>29</v>
      </c>
    </row>
    <row r="411" spans="2:14" ht="16.149999999999999" customHeight="1" x14ac:dyDescent="0.25">
      <c r="B411" s="181">
        <f t="shared" si="20"/>
        <v>30</v>
      </c>
      <c r="C411" s="209" t="s">
        <v>160</v>
      </c>
      <c r="D411" s="751"/>
      <c r="E411" s="751"/>
      <c r="F411" s="389" t="s">
        <v>557</v>
      </c>
      <c r="G411" s="755" t="s">
        <v>681</v>
      </c>
      <c r="H411" s="753"/>
      <c r="I411" s="752"/>
      <c r="J411" s="754"/>
      <c r="K411" s="209" t="s">
        <v>161</v>
      </c>
      <c r="L411" s="958" t="s">
        <v>129</v>
      </c>
      <c r="M411" s="1121" t="s">
        <v>64</v>
      </c>
      <c r="N411" s="20">
        <f t="shared" si="21"/>
        <v>30</v>
      </c>
    </row>
    <row r="412" spans="2:14" ht="16.149999999999999" customHeight="1" x14ac:dyDescent="0.25">
      <c r="B412" s="177">
        <f t="shared" si="20"/>
        <v>31</v>
      </c>
      <c r="C412" s="349" t="s">
        <v>160</v>
      </c>
      <c r="D412" s="52"/>
      <c r="E412" s="52"/>
      <c r="F412" s="772" t="s">
        <v>557</v>
      </c>
      <c r="G412" s="749" t="s">
        <v>682</v>
      </c>
      <c r="H412" s="746"/>
      <c r="I412" s="747"/>
      <c r="J412" s="748"/>
      <c r="K412" s="349" t="s">
        <v>161</v>
      </c>
      <c r="L412" s="956" t="s">
        <v>129</v>
      </c>
      <c r="M412" s="1122" t="s">
        <v>64</v>
      </c>
      <c r="N412" s="20">
        <f t="shared" si="21"/>
        <v>31</v>
      </c>
    </row>
    <row r="413" spans="2:14" ht="16.149999999999999" customHeight="1" x14ac:dyDescent="0.25">
      <c r="B413" s="181">
        <f t="shared" si="20"/>
        <v>32</v>
      </c>
      <c r="C413" s="209" t="s">
        <v>160</v>
      </c>
      <c r="D413" s="751"/>
      <c r="E413" s="751"/>
      <c r="F413" s="389" t="s">
        <v>557</v>
      </c>
      <c r="G413" s="755" t="s">
        <v>660</v>
      </c>
      <c r="H413" s="753"/>
      <c r="I413" s="752"/>
      <c r="J413" s="754"/>
      <c r="K413" s="209" t="s">
        <v>161</v>
      </c>
      <c r="L413" s="958" t="s">
        <v>129</v>
      </c>
      <c r="M413" s="1121" t="s">
        <v>64</v>
      </c>
      <c r="N413" s="20">
        <f t="shared" si="21"/>
        <v>32</v>
      </c>
    </row>
    <row r="414" spans="2:14" ht="16.149999999999999" customHeight="1" x14ac:dyDescent="0.25">
      <c r="B414" s="177">
        <f t="shared" si="20"/>
        <v>33</v>
      </c>
      <c r="C414" s="349" t="s">
        <v>160</v>
      </c>
      <c r="D414" s="52"/>
      <c r="E414" s="52"/>
      <c r="F414" s="772" t="s">
        <v>557</v>
      </c>
      <c r="G414" s="749" t="s">
        <v>664</v>
      </c>
      <c r="H414" s="746"/>
      <c r="I414" s="746"/>
      <c r="J414" s="748"/>
      <c r="K414" s="349" t="s">
        <v>161</v>
      </c>
      <c r="L414" s="956" t="s">
        <v>129</v>
      </c>
      <c r="M414" s="1122" t="s">
        <v>64</v>
      </c>
      <c r="N414" s="20">
        <f t="shared" si="21"/>
        <v>33</v>
      </c>
    </row>
    <row r="415" spans="2:14" ht="16.149999999999999" customHeight="1" x14ac:dyDescent="0.25">
      <c r="B415" s="181">
        <f t="shared" si="20"/>
        <v>34</v>
      </c>
      <c r="C415" s="209" t="s">
        <v>160</v>
      </c>
      <c r="D415" s="751"/>
      <c r="E415" s="751"/>
      <c r="F415" s="389" t="s">
        <v>557</v>
      </c>
      <c r="G415" s="755" t="s">
        <v>683</v>
      </c>
      <c r="H415" s="753"/>
      <c r="I415" s="753"/>
      <c r="J415" s="754"/>
      <c r="K415" s="209" t="s">
        <v>161</v>
      </c>
      <c r="L415" s="958" t="s">
        <v>129</v>
      </c>
      <c r="M415" s="1121" t="s">
        <v>64</v>
      </c>
      <c r="N415" s="20">
        <f t="shared" si="21"/>
        <v>34</v>
      </c>
    </row>
    <row r="416" spans="2:14" ht="16.149999999999999" customHeight="1" x14ac:dyDescent="0.25">
      <c r="B416" s="177">
        <f t="shared" si="20"/>
        <v>35</v>
      </c>
      <c r="C416" s="349" t="s">
        <v>160</v>
      </c>
      <c r="D416" s="52"/>
      <c r="E416" s="52"/>
      <c r="F416" s="772" t="s">
        <v>557</v>
      </c>
      <c r="G416" s="749" t="s">
        <v>684</v>
      </c>
      <c r="H416" s="746"/>
      <c r="I416" s="746"/>
      <c r="J416" s="748"/>
      <c r="K416" s="349" t="s">
        <v>161</v>
      </c>
      <c r="L416" s="956" t="s">
        <v>129</v>
      </c>
      <c r="M416" s="1122" t="s">
        <v>64</v>
      </c>
      <c r="N416" s="20">
        <f t="shared" si="21"/>
        <v>35</v>
      </c>
    </row>
    <row r="417" spans="1:14" ht="16.149999999999999" customHeight="1" thickBot="1" x14ac:dyDescent="0.3">
      <c r="B417" s="149">
        <f t="shared" si="20"/>
        <v>36</v>
      </c>
      <c r="C417" s="566" t="s">
        <v>160</v>
      </c>
      <c r="D417" s="767"/>
      <c r="E417" s="767"/>
      <c r="F417" s="390" t="s">
        <v>557</v>
      </c>
      <c r="G417" s="768" t="s">
        <v>558</v>
      </c>
      <c r="H417" s="769"/>
      <c r="I417" s="770"/>
      <c r="J417" s="771"/>
      <c r="K417" s="566" t="s">
        <v>161</v>
      </c>
      <c r="L417" s="1123" t="s">
        <v>129</v>
      </c>
      <c r="M417" s="1124" t="s">
        <v>64</v>
      </c>
      <c r="N417" s="20">
        <f t="shared" si="21"/>
        <v>36</v>
      </c>
    </row>
    <row r="418" spans="1:14" ht="15.75" x14ac:dyDescent="0.25">
      <c r="A418" s="432"/>
      <c r="B418" s="218">
        <f t="shared" si="20"/>
        <v>37</v>
      </c>
      <c r="C418" s="199" t="s">
        <v>160</v>
      </c>
      <c r="D418" s="406"/>
      <c r="E418" s="193"/>
      <c r="F418" s="279" t="s">
        <v>692</v>
      </c>
      <c r="G418" s="773" t="s">
        <v>693</v>
      </c>
      <c r="H418" s="774"/>
      <c r="I418" s="810"/>
      <c r="J418" s="807"/>
      <c r="K418" s="199" t="s">
        <v>205</v>
      </c>
      <c r="L418" s="406"/>
      <c r="M418" s="797"/>
      <c r="N418" s="39">
        <f>1</f>
        <v>1</v>
      </c>
    </row>
    <row r="419" spans="1:14" ht="15.75" x14ac:dyDescent="0.25">
      <c r="B419" s="181">
        <f t="shared" si="20"/>
        <v>38</v>
      </c>
      <c r="C419" s="209" t="s">
        <v>160</v>
      </c>
      <c r="D419" s="512"/>
      <c r="E419" s="235"/>
      <c r="F419" s="296" t="s">
        <v>692</v>
      </c>
      <c r="G419" s="522" t="s">
        <v>696</v>
      </c>
      <c r="H419" s="777"/>
      <c r="I419" s="782"/>
      <c r="J419" s="783"/>
      <c r="K419" s="209" t="s">
        <v>205</v>
      </c>
      <c r="L419" s="512"/>
      <c r="M419" s="798"/>
      <c r="N419" s="20">
        <f>N418+1</f>
        <v>2</v>
      </c>
    </row>
    <row r="420" spans="1:14" ht="15.75" x14ac:dyDescent="0.25">
      <c r="B420" s="181">
        <f t="shared" si="20"/>
        <v>39</v>
      </c>
      <c r="C420" s="735" t="s">
        <v>160</v>
      </c>
      <c r="D420" s="787"/>
      <c r="E420" s="418"/>
      <c r="F420" s="404" t="s">
        <v>692</v>
      </c>
      <c r="G420" s="785" t="s">
        <v>698</v>
      </c>
      <c r="H420" s="786"/>
      <c r="I420" s="786"/>
      <c r="J420" s="789"/>
      <c r="K420" s="735" t="s">
        <v>205</v>
      </c>
      <c r="L420" s="787"/>
      <c r="M420" s="798"/>
      <c r="N420" s="20">
        <f t="shared" ref="N420:N451" si="22">N419+1</f>
        <v>3</v>
      </c>
    </row>
    <row r="421" spans="1:14" ht="15.75" x14ac:dyDescent="0.25">
      <c r="B421" s="181">
        <f t="shared" si="20"/>
        <v>40</v>
      </c>
      <c r="C421" s="209" t="s">
        <v>160</v>
      </c>
      <c r="D421" s="512"/>
      <c r="E421" s="235"/>
      <c r="F421" s="296" t="s">
        <v>692</v>
      </c>
      <c r="G421" s="522" t="s">
        <v>700</v>
      </c>
      <c r="H421" s="776"/>
      <c r="I421" s="777"/>
      <c r="J421" s="779"/>
      <c r="K421" s="209" t="s">
        <v>205</v>
      </c>
      <c r="L421" s="512"/>
      <c r="M421" s="798"/>
      <c r="N421" s="20">
        <f t="shared" si="22"/>
        <v>4</v>
      </c>
    </row>
    <row r="422" spans="1:14" ht="15.75" x14ac:dyDescent="0.25">
      <c r="B422" s="181">
        <f t="shared" si="20"/>
        <v>41</v>
      </c>
      <c r="C422" s="735" t="s">
        <v>160</v>
      </c>
      <c r="D422" s="787"/>
      <c r="E422" s="418"/>
      <c r="F422" s="404" t="s">
        <v>692</v>
      </c>
      <c r="G422" s="785" t="s">
        <v>703</v>
      </c>
      <c r="H422" s="788"/>
      <c r="I422" s="790"/>
      <c r="J422" s="789"/>
      <c r="K422" s="735" t="s">
        <v>205</v>
      </c>
      <c r="L422" s="787"/>
      <c r="M422" s="801"/>
      <c r="N422" s="20">
        <f t="shared" si="22"/>
        <v>5</v>
      </c>
    </row>
    <row r="423" spans="1:14" ht="15.75" x14ac:dyDescent="0.25">
      <c r="B423" s="181">
        <f t="shared" si="20"/>
        <v>42</v>
      </c>
      <c r="C423" s="209" t="s">
        <v>160</v>
      </c>
      <c r="D423" s="512"/>
      <c r="E423" s="235"/>
      <c r="F423" s="296" t="s">
        <v>692</v>
      </c>
      <c r="G423" s="522" t="s">
        <v>706</v>
      </c>
      <c r="H423" s="776"/>
      <c r="I423" s="777"/>
      <c r="J423" s="779"/>
      <c r="K423" s="209" t="s">
        <v>205</v>
      </c>
      <c r="L423" s="512"/>
      <c r="M423" s="798"/>
      <c r="N423" s="20">
        <f t="shared" si="22"/>
        <v>6</v>
      </c>
    </row>
    <row r="424" spans="1:14" ht="15.75" x14ac:dyDescent="0.25">
      <c r="B424" s="147">
        <f t="shared" si="20"/>
        <v>43</v>
      </c>
      <c r="C424" s="209" t="s">
        <v>160</v>
      </c>
      <c r="D424" s="819"/>
      <c r="E424" s="820"/>
      <c r="F424" s="403" t="s">
        <v>692</v>
      </c>
      <c r="G424" s="1065" t="s">
        <v>754</v>
      </c>
      <c r="H424" s="821"/>
      <c r="I424" s="756"/>
      <c r="J424" s="660"/>
      <c r="K424" s="209" t="s">
        <v>205</v>
      </c>
      <c r="L424" s="819"/>
      <c r="M424" s="822"/>
      <c r="N424" s="20">
        <f t="shared" si="22"/>
        <v>7</v>
      </c>
    </row>
    <row r="425" spans="1:14" ht="15.75" x14ac:dyDescent="0.25">
      <c r="B425" s="181">
        <f t="shared" si="20"/>
        <v>44</v>
      </c>
      <c r="C425" s="209" t="s">
        <v>160</v>
      </c>
      <c r="D425" s="512"/>
      <c r="E425" s="235"/>
      <c r="F425" s="296" t="s">
        <v>692</v>
      </c>
      <c r="G425" s="522" t="s">
        <v>710</v>
      </c>
      <c r="H425" s="777"/>
      <c r="I425" s="784"/>
      <c r="J425" s="779"/>
      <c r="K425" s="209" t="s">
        <v>205</v>
      </c>
      <c r="L425" s="512"/>
      <c r="M425" s="798"/>
      <c r="N425" s="20">
        <f t="shared" si="22"/>
        <v>8</v>
      </c>
    </row>
    <row r="426" spans="1:14" ht="15.75" x14ac:dyDescent="0.25">
      <c r="B426" s="181">
        <f t="shared" si="20"/>
        <v>45</v>
      </c>
      <c r="C426" s="349" t="s">
        <v>160</v>
      </c>
      <c r="D426" s="793"/>
      <c r="E426" s="248"/>
      <c r="F426" s="298" t="s">
        <v>692</v>
      </c>
      <c r="G426" s="791" t="s">
        <v>713</v>
      </c>
      <c r="H426" s="792"/>
      <c r="I426" s="780"/>
      <c r="J426" s="778"/>
      <c r="K426" s="349" t="s">
        <v>205</v>
      </c>
      <c r="L426" s="793"/>
      <c r="M426" s="800"/>
      <c r="N426" s="20">
        <f t="shared" si="22"/>
        <v>9</v>
      </c>
    </row>
    <row r="427" spans="1:14" ht="15.75" x14ac:dyDescent="0.25">
      <c r="B427" s="181">
        <f t="shared" si="20"/>
        <v>46</v>
      </c>
      <c r="C427" s="209" t="s">
        <v>160</v>
      </c>
      <c r="D427" s="512"/>
      <c r="E427" s="235"/>
      <c r="F427" s="296" t="s">
        <v>692</v>
      </c>
      <c r="G427" s="522" t="s">
        <v>714</v>
      </c>
      <c r="H427" s="777"/>
      <c r="I427" s="784"/>
      <c r="J427" s="779"/>
      <c r="K427" s="209" t="s">
        <v>205</v>
      </c>
      <c r="L427" s="512"/>
      <c r="M427" s="798"/>
      <c r="N427" s="20">
        <f t="shared" si="22"/>
        <v>10</v>
      </c>
    </row>
    <row r="428" spans="1:14" ht="15.75" x14ac:dyDescent="0.25">
      <c r="B428" s="181">
        <f t="shared" si="20"/>
        <v>47</v>
      </c>
      <c r="C428" s="209" t="s">
        <v>160</v>
      </c>
      <c r="D428" s="485"/>
      <c r="E428" s="452"/>
      <c r="F428" s="523" t="s">
        <v>692</v>
      </c>
      <c r="G428" s="1066" t="s">
        <v>755</v>
      </c>
      <c r="H428" s="795"/>
      <c r="I428" s="796"/>
      <c r="J428" s="730"/>
      <c r="K428" s="209" t="s">
        <v>205</v>
      </c>
      <c r="L428" s="485"/>
      <c r="M428" s="811"/>
      <c r="N428" s="20">
        <f t="shared" si="22"/>
        <v>11</v>
      </c>
    </row>
    <row r="429" spans="1:14" ht="15.75" x14ac:dyDescent="0.25">
      <c r="B429" s="181">
        <f t="shared" si="20"/>
        <v>48</v>
      </c>
      <c r="C429" s="349" t="s">
        <v>160</v>
      </c>
      <c r="D429" s="793"/>
      <c r="E429" s="248"/>
      <c r="F429" s="298" t="s">
        <v>692</v>
      </c>
      <c r="G429" s="791" t="s">
        <v>712</v>
      </c>
      <c r="H429" s="792"/>
      <c r="I429" s="780"/>
      <c r="J429" s="778"/>
      <c r="K429" s="349" t="s">
        <v>205</v>
      </c>
      <c r="L429" s="793"/>
      <c r="M429" s="800"/>
      <c r="N429" s="20">
        <f t="shared" si="22"/>
        <v>12</v>
      </c>
    </row>
    <row r="430" spans="1:14" ht="15.75" x14ac:dyDescent="0.25">
      <c r="B430" s="181">
        <f t="shared" si="20"/>
        <v>49</v>
      </c>
      <c r="C430" s="209" t="s">
        <v>160</v>
      </c>
      <c r="D430" s="512"/>
      <c r="E430" s="235"/>
      <c r="F430" s="296" t="s">
        <v>692</v>
      </c>
      <c r="G430" s="522" t="s">
        <v>704</v>
      </c>
      <c r="H430" s="777"/>
      <c r="I430" s="784"/>
      <c r="J430" s="779"/>
      <c r="K430" s="209" t="s">
        <v>205</v>
      </c>
      <c r="L430" s="512"/>
      <c r="M430" s="798"/>
      <c r="N430" s="20">
        <f t="shared" si="22"/>
        <v>13</v>
      </c>
    </row>
    <row r="431" spans="1:14" ht="15.75" x14ac:dyDescent="0.25">
      <c r="B431" s="181">
        <f t="shared" si="20"/>
        <v>50</v>
      </c>
      <c r="C431" s="209" t="s">
        <v>160</v>
      </c>
      <c r="D431" s="512"/>
      <c r="E431" s="235"/>
      <c r="F431" s="296" t="s">
        <v>692</v>
      </c>
      <c r="G431" s="522" t="s">
        <v>719</v>
      </c>
      <c r="H431" s="777"/>
      <c r="I431" s="784"/>
      <c r="J431" s="779"/>
      <c r="K431" s="209" t="s">
        <v>205</v>
      </c>
      <c r="L431" s="512"/>
      <c r="M431" s="798"/>
      <c r="N431" s="20">
        <f t="shared" si="22"/>
        <v>14</v>
      </c>
    </row>
    <row r="432" spans="1:14" ht="15.75" x14ac:dyDescent="0.25">
      <c r="B432" s="181">
        <f t="shared" si="20"/>
        <v>51</v>
      </c>
      <c r="C432" s="349" t="s">
        <v>160</v>
      </c>
      <c r="D432" s="793"/>
      <c r="E432" s="248"/>
      <c r="F432" s="298" t="s">
        <v>692</v>
      </c>
      <c r="G432" s="791" t="s">
        <v>721</v>
      </c>
      <c r="H432" s="792"/>
      <c r="I432" s="780"/>
      <c r="J432" s="778"/>
      <c r="K432" s="349" t="s">
        <v>205</v>
      </c>
      <c r="L432" s="793"/>
      <c r="M432" s="800"/>
      <c r="N432" s="20">
        <f t="shared" si="22"/>
        <v>15</v>
      </c>
    </row>
    <row r="433" spans="2:14" ht="15.75" x14ac:dyDescent="0.25">
      <c r="B433" s="181">
        <f t="shared" si="20"/>
        <v>52</v>
      </c>
      <c r="C433" s="209" t="s">
        <v>160</v>
      </c>
      <c r="D433" s="512"/>
      <c r="E433" s="235"/>
      <c r="F433" s="296" t="s">
        <v>692</v>
      </c>
      <c r="G433" s="522" t="s">
        <v>699</v>
      </c>
      <c r="H433" s="777"/>
      <c r="I433" s="784"/>
      <c r="J433" s="779"/>
      <c r="K433" s="209" t="s">
        <v>205</v>
      </c>
      <c r="L433" s="512"/>
      <c r="M433" s="798"/>
      <c r="N433" s="20">
        <f t="shared" si="22"/>
        <v>16</v>
      </c>
    </row>
    <row r="434" spans="2:14" ht="15.75" x14ac:dyDescent="0.25">
      <c r="B434" s="181">
        <f>B433+1</f>
        <v>53</v>
      </c>
      <c r="C434" s="209" t="s">
        <v>160</v>
      </c>
      <c r="D434" s="512"/>
      <c r="E434" s="235"/>
      <c r="F434" s="296" t="s">
        <v>692</v>
      </c>
      <c r="G434" s="522" t="s">
        <v>723</v>
      </c>
      <c r="H434" s="776"/>
      <c r="I434" s="776"/>
      <c r="J434" s="779"/>
      <c r="K434" s="209" t="s">
        <v>205</v>
      </c>
      <c r="L434" s="512"/>
      <c r="M434" s="798"/>
      <c r="N434" s="20">
        <f>N433+1</f>
        <v>17</v>
      </c>
    </row>
    <row r="435" spans="2:14" ht="15.75" x14ac:dyDescent="0.25">
      <c r="B435" s="181">
        <f>B434+1</f>
        <v>54</v>
      </c>
      <c r="C435" s="209" t="s">
        <v>160</v>
      </c>
      <c r="D435" s="512"/>
      <c r="E435" s="235"/>
      <c r="F435" s="296" t="s">
        <v>692</v>
      </c>
      <c r="G435" s="522" t="s">
        <v>725</v>
      </c>
      <c r="H435" s="776"/>
      <c r="I435" s="776"/>
      <c r="J435" s="779"/>
      <c r="K435" s="209" t="s">
        <v>205</v>
      </c>
      <c r="L435" s="512"/>
      <c r="M435" s="798"/>
      <c r="N435" s="20">
        <f>N434+1</f>
        <v>18</v>
      </c>
    </row>
    <row r="436" spans="2:14" ht="15.75" x14ac:dyDescent="0.25">
      <c r="B436" s="181">
        <f t="shared" ref="B436:B437" si="23">B435+1</f>
        <v>55</v>
      </c>
      <c r="C436" s="469" t="s">
        <v>160</v>
      </c>
      <c r="D436" s="745"/>
      <c r="E436" s="393"/>
      <c r="F436" s="403" t="s">
        <v>692</v>
      </c>
      <c r="G436" s="775" t="s">
        <v>727</v>
      </c>
      <c r="H436" s="781"/>
      <c r="I436" s="782"/>
      <c r="J436" s="783"/>
      <c r="K436" s="469" t="s">
        <v>205</v>
      </c>
      <c r="L436" s="745"/>
      <c r="M436" s="799"/>
      <c r="N436" s="20">
        <f t="shared" ref="N436:N437" si="24">N435+1</f>
        <v>19</v>
      </c>
    </row>
    <row r="437" spans="2:14" ht="15.75" x14ac:dyDescent="0.25">
      <c r="B437" s="181">
        <f t="shared" si="23"/>
        <v>56</v>
      </c>
      <c r="C437" s="209" t="s">
        <v>160</v>
      </c>
      <c r="D437" s="512"/>
      <c r="E437" s="235"/>
      <c r="F437" s="296" t="s">
        <v>692</v>
      </c>
      <c r="G437" s="522" t="s">
        <v>728</v>
      </c>
      <c r="H437" s="777"/>
      <c r="I437" s="784"/>
      <c r="J437" s="779"/>
      <c r="K437" s="209" t="s">
        <v>205</v>
      </c>
      <c r="L437" s="512"/>
      <c r="M437" s="798"/>
      <c r="N437" s="20">
        <f t="shared" si="24"/>
        <v>20</v>
      </c>
    </row>
    <row r="438" spans="2:14" ht="15.75" x14ac:dyDescent="0.25">
      <c r="B438" s="181">
        <f t="shared" si="20"/>
        <v>57</v>
      </c>
      <c r="C438" s="209" t="s">
        <v>160</v>
      </c>
      <c r="D438" s="512"/>
      <c r="E438" s="235"/>
      <c r="F438" s="296" t="s">
        <v>692</v>
      </c>
      <c r="G438" s="522" t="s">
        <v>707</v>
      </c>
      <c r="H438" s="777"/>
      <c r="I438" s="784"/>
      <c r="J438" s="779"/>
      <c r="K438" s="209" t="s">
        <v>205</v>
      </c>
      <c r="L438" s="512"/>
      <c r="M438" s="798"/>
      <c r="N438" s="20">
        <f t="shared" si="22"/>
        <v>21</v>
      </c>
    </row>
    <row r="439" spans="2:14" ht="15.75" x14ac:dyDescent="0.25">
      <c r="B439" s="147">
        <f t="shared" si="20"/>
        <v>58</v>
      </c>
      <c r="C439" s="209" t="s">
        <v>160</v>
      </c>
      <c r="D439" s="512"/>
      <c r="E439" s="235"/>
      <c r="F439" s="296" t="s">
        <v>692</v>
      </c>
      <c r="G439" s="522" t="s">
        <v>730</v>
      </c>
      <c r="H439" s="777"/>
      <c r="I439" s="784"/>
      <c r="J439" s="779"/>
      <c r="K439" s="209" t="s">
        <v>205</v>
      </c>
      <c r="L439" s="512"/>
      <c r="M439" s="798"/>
      <c r="N439" s="20">
        <f t="shared" si="22"/>
        <v>22</v>
      </c>
    </row>
    <row r="440" spans="2:14" ht="15.75" x14ac:dyDescent="0.25">
      <c r="B440" s="181">
        <f t="shared" si="20"/>
        <v>59</v>
      </c>
      <c r="C440" s="209" t="s">
        <v>160</v>
      </c>
      <c r="D440" s="485"/>
      <c r="E440" s="452"/>
      <c r="F440" s="523" t="s">
        <v>692</v>
      </c>
      <c r="G440" s="1066" t="s">
        <v>756</v>
      </c>
      <c r="H440" s="795"/>
      <c r="I440" s="796"/>
      <c r="J440" s="730"/>
      <c r="K440" s="209" t="s">
        <v>205</v>
      </c>
      <c r="L440" s="485"/>
      <c r="M440" s="811"/>
      <c r="N440" s="20">
        <f t="shared" si="22"/>
        <v>23</v>
      </c>
    </row>
    <row r="441" spans="2:14" ht="15.75" x14ac:dyDescent="0.25">
      <c r="B441" s="181">
        <f t="shared" si="20"/>
        <v>60</v>
      </c>
      <c r="C441" s="209" t="s">
        <v>160</v>
      </c>
      <c r="D441" s="512"/>
      <c r="E441" s="235"/>
      <c r="F441" s="296" t="s">
        <v>692</v>
      </c>
      <c r="G441" s="522" t="s">
        <v>732</v>
      </c>
      <c r="H441" s="777"/>
      <c r="I441" s="784"/>
      <c r="J441" s="779"/>
      <c r="K441" s="209" t="s">
        <v>205</v>
      </c>
      <c r="L441" s="512"/>
      <c r="M441" s="798"/>
      <c r="N441" s="20">
        <f t="shared" si="22"/>
        <v>24</v>
      </c>
    </row>
    <row r="442" spans="2:14" ht="15.75" x14ac:dyDescent="0.25">
      <c r="B442" s="181">
        <f t="shared" si="20"/>
        <v>61</v>
      </c>
      <c r="C442" s="209" t="s">
        <v>160</v>
      </c>
      <c r="D442" s="512"/>
      <c r="E442" s="235"/>
      <c r="F442" s="296" t="s">
        <v>692</v>
      </c>
      <c r="G442" s="522" t="s">
        <v>734</v>
      </c>
      <c r="H442" s="777"/>
      <c r="I442" s="784"/>
      <c r="J442" s="779"/>
      <c r="K442" s="209" t="s">
        <v>205</v>
      </c>
      <c r="L442" s="512"/>
      <c r="M442" s="798"/>
      <c r="N442" s="20">
        <f t="shared" si="22"/>
        <v>25</v>
      </c>
    </row>
    <row r="443" spans="2:14" ht="15.75" x14ac:dyDescent="0.25">
      <c r="B443" s="181">
        <f t="shared" si="20"/>
        <v>62</v>
      </c>
      <c r="C443" s="349" t="s">
        <v>160</v>
      </c>
      <c r="D443" s="793"/>
      <c r="E443" s="248"/>
      <c r="F443" s="403" t="s">
        <v>692</v>
      </c>
      <c r="G443" s="791" t="s">
        <v>560</v>
      </c>
      <c r="H443" s="806"/>
      <c r="I443" s="794"/>
      <c r="J443" s="219"/>
      <c r="K443" s="349" t="s">
        <v>205</v>
      </c>
      <c r="L443" s="793"/>
      <c r="M443" s="800"/>
      <c r="N443" s="20">
        <f t="shared" si="22"/>
        <v>26</v>
      </c>
    </row>
    <row r="444" spans="2:14" ht="16.5" thickBot="1" x14ac:dyDescent="0.3">
      <c r="B444" s="149">
        <f t="shared" si="20"/>
        <v>63</v>
      </c>
      <c r="C444" s="349" t="s">
        <v>160</v>
      </c>
      <c r="D444" s="812"/>
      <c r="E444" s="813"/>
      <c r="F444" s="353" t="s">
        <v>692</v>
      </c>
      <c r="G444" s="1066" t="s">
        <v>757</v>
      </c>
      <c r="H444" s="814"/>
      <c r="I444" s="815"/>
      <c r="J444" s="816"/>
      <c r="K444" s="209" t="s">
        <v>205</v>
      </c>
      <c r="L444" s="812"/>
      <c r="M444" s="817"/>
      <c r="N444" s="20">
        <f>N443+1</f>
        <v>27</v>
      </c>
    </row>
    <row r="445" spans="2:14" ht="15.75" x14ac:dyDescent="0.25">
      <c r="B445" s="218">
        <f t="shared" si="20"/>
        <v>64</v>
      </c>
      <c r="C445" s="199" t="s">
        <v>160</v>
      </c>
      <c r="D445" s="406"/>
      <c r="E445" s="193"/>
      <c r="F445" s="279" t="s">
        <v>690</v>
      </c>
      <c r="G445" s="773" t="s">
        <v>691</v>
      </c>
      <c r="H445" s="774"/>
      <c r="I445" s="774"/>
      <c r="J445" s="808"/>
      <c r="K445" s="199" t="s">
        <v>205</v>
      </c>
      <c r="L445" s="406"/>
      <c r="M445" s="797"/>
      <c r="N445" s="20">
        <f>1</f>
        <v>1</v>
      </c>
    </row>
    <row r="446" spans="2:14" ht="15.75" x14ac:dyDescent="0.25">
      <c r="B446" s="181">
        <f t="shared" si="20"/>
        <v>65</v>
      </c>
      <c r="C446" s="209" t="s">
        <v>160</v>
      </c>
      <c r="D446" s="512"/>
      <c r="E446" s="235"/>
      <c r="F446" s="296" t="s">
        <v>690</v>
      </c>
      <c r="G446" s="522" t="s">
        <v>695</v>
      </c>
      <c r="H446" s="776"/>
      <c r="I446" s="777"/>
      <c r="J446" s="779"/>
      <c r="K446" s="209" t="s">
        <v>205</v>
      </c>
      <c r="L446" s="512"/>
      <c r="M446" s="798"/>
      <c r="N446" s="20">
        <f t="shared" si="22"/>
        <v>2</v>
      </c>
    </row>
    <row r="447" spans="2:14" ht="15.75" x14ac:dyDescent="0.25">
      <c r="B447" s="181">
        <f t="shared" si="20"/>
        <v>66</v>
      </c>
      <c r="C447" s="209" t="s">
        <v>160</v>
      </c>
      <c r="D447" s="512"/>
      <c r="E447" s="235"/>
      <c r="F447" s="296" t="s">
        <v>690</v>
      </c>
      <c r="G447" s="522" t="s">
        <v>697</v>
      </c>
      <c r="H447" s="777"/>
      <c r="I447" s="784"/>
      <c r="J447" s="779"/>
      <c r="K447" s="209" t="s">
        <v>205</v>
      </c>
      <c r="L447" s="512"/>
      <c r="M447" s="798"/>
      <c r="N447" s="20">
        <f t="shared" si="22"/>
        <v>3</v>
      </c>
    </row>
    <row r="448" spans="2:14" ht="15.75" x14ac:dyDescent="0.25">
      <c r="B448" s="181">
        <f>B447+1</f>
        <v>67</v>
      </c>
      <c r="C448" s="209" t="s">
        <v>160</v>
      </c>
      <c r="D448" s="512"/>
      <c r="E448" s="235"/>
      <c r="F448" s="296" t="s">
        <v>690</v>
      </c>
      <c r="G448" s="522" t="s">
        <v>694</v>
      </c>
      <c r="H448" s="776"/>
      <c r="I448" s="776"/>
      <c r="J448" s="779"/>
      <c r="K448" s="209" t="s">
        <v>205</v>
      </c>
      <c r="L448" s="512"/>
      <c r="M448" s="798"/>
      <c r="N448" s="20">
        <f>N447+1</f>
        <v>4</v>
      </c>
    </row>
    <row r="449" spans="2:14" ht="15.75" x14ac:dyDescent="0.25">
      <c r="B449" s="177">
        <f t="shared" si="20"/>
        <v>68</v>
      </c>
      <c r="C449" s="209" t="s">
        <v>160</v>
      </c>
      <c r="D449" s="512"/>
      <c r="E449" s="235"/>
      <c r="F449" s="296" t="s">
        <v>690</v>
      </c>
      <c r="G449" s="522" t="s">
        <v>702</v>
      </c>
      <c r="H449" s="776"/>
      <c r="I449" s="776"/>
      <c r="J449" s="779"/>
      <c r="K449" s="209" t="s">
        <v>205</v>
      </c>
      <c r="L449" s="512"/>
      <c r="M449" s="798"/>
      <c r="N449" s="20">
        <f t="shared" si="22"/>
        <v>5</v>
      </c>
    </row>
    <row r="450" spans="2:14" ht="15.75" x14ac:dyDescent="0.25">
      <c r="B450" s="181">
        <f t="shared" si="20"/>
        <v>69</v>
      </c>
      <c r="C450" s="209" t="s">
        <v>160</v>
      </c>
      <c r="D450" s="512"/>
      <c r="E450" s="235"/>
      <c r="F450" s="296" t="s">
        <v>690</v>
      </c>
      <c r="G450" s="522" t="s">
        <v>705</v>
      </c>
      <c r="H450" s="776"/>
      <c r="I450" s="777"/>
      <c r="J450" s="779"/>
      <c r="K450" s="209" t="s">
        <v>205</v>
      </c>
      <c r="L450" s="512"/>
      <c r="M450" s="799"/>
      <c r="N450" s="20">
        <f t="shared" si="22"/>
        <v>6</v>
      </c>
    </row>
    <row r="451" spans="2:14" ht="15.75" x14ac:dyDescent="0.25">
      <c r="B451" s="147">
        <f t="shared" si="20"/>
        <v>70</v>
      </c>
      <c r="C451" s="469" t="s">
        <v>160</v>
      </c>
      <c r="D451" s="745"/>
      <c r="E451" s="393"/>
      <c r="F451" s="403" t="s">
        <v>690</v>
      </c>
      <c r="G451" s="743" t="s">
        <v>709</v>
      </c>
      <c r="H451" s="744"/>
      <c r="I451" s="744"/>
      <c r="J451" s="809"/>
      <c r="K451" s="469" t="s">
        <v>205</v>
      </c>
      <c r="L451" s="745"/>
      <c r="M451" s="799"/>
      <c r="N451" s="20">
        <f t="shared" si="22"/>
        <v>7</v>
      </c>
    </row>
    <row r="452" spans="2:14" ht="15.75" x14ac:dyDescent="0.25">
      <c r="B452" s="181">
        <f t="shared" si="20"/>
        <v>71</v>
      </c>
      <c r="C452" s="209" t="s">
        <v>160</v>
      </c>
      <c r="D452" s="512"/>
      <c r="E452" s="235"/>
      <c r="F452" s="296" t="s">
        <v>690</v>
      </c>
      <c r="G452" s="522" t="s">
        <v>711</v>
      </c>
      <c r="H452" s="777"/>
      <c r="I452" s="784"/>
      <c r="J452" s="779"/>
      <c r="K452" s="209" t="s">
        <v>205</v>
      </c>
      <c r="L452" s="512"/>
      <c r="M452" s="798"/>
      <c r="N452" s="20">
        <f>N451+1</f>
        <v>8</v>
      </c>
    </row>
    <row r="453" spans="2:14" ht="15.75" x14ac:dyDescent="0.25">
      <c r="B453" s="181">
        <f t="shared" si="20"/>
        <v>72</v>
      </c>
      <c r="C453" s="209" t="s">
        <v>160</v>
      </c>
      <c r="D453" s="512"/>
      <c r="E453" s="235"/>
      <c r="F453" s="296" t="s">
        <v>690</v>
      </c>
      <c r="G453" s="522" t="s">
        <v>716</v>
      </c>
      <c r="H453" s="777"/>
      <c r="I453" s="784"/>
      <c r="J453" s="779"/>
      <c r="K453" s="209" t="s">
        <v>205</v>
      </c>
      <c r="L453" s="512"/>
      <c r="M453" s="798"/>
      <c r="N453" s="20">
        <f t="shared" ref="N453:N491" si="25">N452+1</f>
        <v>9</v>
      </c>
    </row>
    <row r="454" spans="2:14" ht="15.75" x14ac:dyDescent="0.25">
      <c r="B454" s="181">
        <f t="shared" ref="B454:B505" si="26">B453+1</f>
        <v>73</v>
      </c>
      <c r="C454" s="209" t="s">
        <v>160</v>
      </c>
      <c r="D454" s="512"/>
      <c r="E454" s="235"/>
      <c r="F454" s="296" t="s">
        <v>690</v>
      </c>
      <c r="G454" s="522" t="s">
        <v>717</v>
      </c>
      <c r="H454" s="777"/>
      <c r="I454" s="784"/>
      <c r="J454" s="779"/>
      <c r="K454" s="209" t="s">
        <v>205</v>
      </c>
      <c r="L454" s="512"/>
      <c r="M454" s="798"/>
      <c r="N454" s="20">
        <f t="shared" si="25"/>
        <v>10</v>
      </c>
    </row>
    <row r="455" spans="2:14" ht="15.75" x14ac:dyDescent="0.25">
      <c r="B455" s="147">
        <f t="shared" si="26"/>
        <v>74</v>
      </c>
      <c r="C455" s="349" t="s">
        <v>160</v>
      </c>
      <c r="D455" s="793"/>
      <c r="E455" s="248"/>
      <c r="F455" s="298" t="s">
        <v>690</v>
      </c>
      <c r="G455" s="791" t="s">
        <v>718</v>
      </c>
      <c r="H455" s="792"/>
      <c r="I455" s="780"/>
      <c r="J455" s="778"/>
      <c r="K455" s="349" t="s">
        <v>205</v>
      </c>
      <c r="L455" s="793"/>
      <c r="M455" s="800"/>
      <c r="N455" s="20">
        <f t="shared" si="25"/>
        <v>11</v>
      </c>
    </row>
    <row r="456" spans="2:14" ht="15.75" x14ac:dyDescent="0.25">
      <c r="B456" s="181">
        <f t="shared" si="26"/>
        <v>75</v>
      </c>
      <c r="C456" s="209" t="s">
        <v>160</v>
      </c>
      <c r="D456" s="512"/>
      <c r="E456" s="235"/>
      <c r="F456" s="296" t="s">
        <v>690</v>
      </c>
      <c r="G456" s="522" t="s">
        <v>720</v>
      </c>
      <c r="H456" s="777"/>
      <c r="I456" s="784"/>
      <c r="J456" s="779"/>
      <c r="K456" s="209" t="s">
        <v>205</v>
      </c>
      <c r="L456" s="512"/>
      <c r="M456" s="798"/>
      <c r="N456" s="20">
        <f t="shared" si="25"/>
        <v>12</v>
      </c>
    </row>
    <row r="457" spans="2:14" ht="15.75" x14ac:dyDescent="0.25">
      <c r="B457" s="181">
        <f t="shared" si="26"/>
        <v>76</v>
      </c>
      <c r="C457" s="209" t="s">
        <v>160</v>
      </c>
      <c r="D457" s="512"/>
      <c r="E457" s="235"/>
      <c r="F457" s="296" t="s">
        <v>690</v>
      </c>
      <c r="G457" s="522" t="s">
        <v>722</v>
      </c>
      <c r="H457" s="777"/>
      <c r="I457" s="784"/>
      <c r="J457" s="779"/>
      <c r="K457" s="209" t="s">
        <v>205</v>
      </c>
      <c r="L457" s="512"/>
      <c r="M457" s="798"/>
      <c r="N457" s="20">
        <f>N456+1</f>
        <v>13</v>
      </c>
    </row>
    <row r="458" spans="2:14" ht="15.75" x14ac:dyDescent="0.25">
      <c r="B458" s="181">
        <f t="shared" si="26"/>
        <v>77</v>
      </c>
      <c r="C458" s="735" t="s">
        <v>160</v>
      </c>
      <c r="D458" s="787"/>
      <c r="E458" s="418"/>
      <c r="F458" s="404" t="s">
        <v>690</v>
      </c>
      <c r="G458" s="785" t="s">
        <v>715</v>
      </c>
      <c r="H458" s="786"/>
      <c r="I458" s="786"/>
      <c r="J458" s="789"/>
      <c r="K458" s="735" t="s">
        <v>205</v>
      </c>
      <c r="L458" s="787"/>
      <c r="M458" s="801"/>
      <c r="N458" s="20">
        <f t="shared" si="25"/>
        <v>14</v>
      </c>
    </row>
    <row r="459" spans="2:14" ht="15.75" x14ac:dyDescent="0.25">
      <c r="B459" s="181">
        <f t="shared" si="26"/>
        <v>78</v>
      </c>
      <c r="C459" s="209" t="s">
        <v>160</v>
      </c>
      <c r="D459" s="512"/>
      <c r="E459" s="235"/>
      <c r="F459" s="296" t="s">
        <v>690</v>
      </c>
      <c r="G459" s="522" t="s">
        <v>724</v>
      </c>
      <c r="H459" s="777"/>
      <c r="I459" s="784"/>
      <c r="J459" s="779"/>
      <c r="K459" s="209" t="s">
        <v>205</v>
      </c>
      <c r="L459" s="512"/>
      <c r="M459" s="798"/>
      <c r="N459" s="20">
        <f t="shared" si="25"/>
        <v>15</v>
      </c>
    </row>
    <row r="460" spans="2:14" ht="15.75" x14ac:dyDescent="0.25">
      <c r="B460" s="181">
        <f t="shared" si="26"/>
        <v>79</v>
      </c>
      <c r="C460" s="735" t="s">
        <v>160</v>
      </c>
      <c r="D460" s="787"/>
      <c r="E460" s="418"/>
      <c r="F460" s="404" t="s">
        <v>690</v>
      </c>
      <c r="G460" s="785" t="s">
        <v>726</v>
      </c>
      <c r="H460" s="786"/>
      <c r="I460" s="786"/>
      <c r="J460" s="789"/>
      <c r="K460" s="735" t="s">
        <v>205</v>
      </c>
      <c r="L460" s="787"/>
      <c r="M460" s="801"/>
      <c r="N460" s="20">
        <f t="shared" si="25"/>
        <v>16</v>
      </c>
    </row>
    <row r="461" spans="2:14" ht="15.75" x14ac:dyDescent="0.25">
      <c r="B461" s="181">
        <f t="shared" si="26"/>
        <v>80</v>
      </c>
      <c r="C461" s="209" t="s">
        <v>160</v>
      </c>
      <c r="D461" s="512"/>
      <c r="E461" s="235"/>
      <c r="F461" s="296" t="s">
        <v>690</v>
      </c>
      <c r="G461" s="522" t="s">
        <v>701</v>
      </c>
      <c r="H461" s="777"/>
      <c r="I461" s="784"/>
      <c r="J461" s="779"/>
      <c r="K461" s="209" t="s">
        <v>205</v>
      </c>
      <c r="L461" s="512"/>
      <c r="M461" s="798"/>
      <c r="N461" s="20">
        <f t="shared" si="25"/>
        <v>17</v>
      </c>
    </row>
    <row r="462" spans="2:14" ht="15.75" x14ac:dyDescent="0.25">
      <c r="B462" s="181">
        <f t="shared" si="26"/>
        <v>81</v>
      </c>
      <c r="C462" s="469" t="s">
        <v>160</v>
      </c>
      <c r="D462" s="745"/>
      <c r="E462" s="393"/>
      <c r="F462" s="403" t="s">
        <v>690</v>
      </c>
      <c r="G462" s="775" t="s">
        <v>729</v>
      </c>
      <c r="H462" s="781"/>
      <c r="I462" s="782"/>
      <c r="J462" s="783"/>
      <c r="K462" s="469" t="s">
        <v>205</v>
      </c>
      <c r="L462" s="745"/>
      <c r="M462" s="799"/>
      <c r="N462" s="20">
        <f t="shared" si="25"/>
        <v>18</v>
      </c>
    </row>
    <row r="463" spans="2:14" ht="15.75" x14ac:dyDescent="0.25">
      <c r="B463" s="181">
        <f t="shared" si="26"/>
        <v>82</v>
      </c>
      <c r="C463" s="469" t="s">
        <v>160</v>
      </c>
      <c r="D463" s="745"/>
      <c r="E463" s="393"/>
      <c r="F463" s="403" t="s">
        <v>690</v>
      </c>
      <c r="G463" s="775" t="s">
        <v>708</v>
      </c>
      <c r="H463" s="781"/>
      <c r="I463" s="782"/>
      <c r="J463" s="783"/>
      <c r="K463" s="469" t="s">
        <v>205</v>
      </c>
      <c r="L463" s="745"/>
      <c r="M463" s="799"/>
      <c r="N463" s="20">
        <f t="shared" si="25"/>
        <v>19</v>
      </c>
    </row>
    <row r="464" spans="2:14" ht="15.75" x14ac:dyDescent="0.25">
      <c r="B464" s="181">
        <f t="shared" si="26"/>
        <v>83</v>
      </c>
      <c r="C464" s="209" t="s">
        <v>160</v>
      </c>
      <c r="D464" s="512"/>
      <c r="E464" s="235"/>
      <c r="F464" s="296" t="s">
        <v>690</v>
      </c>
      <c r="G464" s="522" t="s">
        <v>731</v>
      </c>
      <c r="H464" s="777"/>
      <c r="I464" s="784"/>
      <c r="J464" s="779"/>
      <c r="K464" s="209" t="s">
        <v>205</v>
      </c>
      <c r="L464" s="512"/>
      <c r="M464" s="798"/>
      <c r="N464" s="20">
        <f t="shared" si="25"/>
        <v>20</v>
      </c>
    </row>
    <row r="465" spans="2:14" ht="15.75" x14ac:dyDescent="0.25">
      <c r="B465" s="147">
        <f t="shared" si="26"/>
        <v>84</v>
      </c>
      <c r="C465" s="469" t="s">
        <v>160</v>
      </c>
      <c r="D465" s="745"/>
      <c r="E465" s="393"/>
      <c r="F465" s="403" t="s">
        <v>690</v>
      </c>
      <c r="G465" s="775" t="s">
        <v>733</v>
      </c>
      <c r="H465" s="781"/>
      <c r="I465" s="782"/>
      <c r="J465" s="783"/>
      <c r="K465" s="469" t="s">
        <v>205</v>
      </c>
      <c r="L465" s="745"/>
      <c r="M465" s="799"/>
      <c r="N465" s="20">
        <f t="shared" si="25"/>
        <v>21</v>
      </c>
    </row>
    <row r="466" spans="2:14" ht="15.75" x14ac:dyDescent="0.25">
      <c r="B466" s="148">
        <f t="shared" si="26"/>
        <v>85</v>
      </c>
      <c r="C466" s="209" t="s">
        <v>160</v>
      </c>
      <c r="D466" s="512"/>
      <c r="E466" s="235"/>
      <c r="F466" s="296" t="s">
        <v>690</v>
      </c>
      <c r="G466" s="522" t="s">
        <v>735</v>
      </c>
      <c r="H466" s="777"/>
      <c r="I466" s="784"/>
      <c r="J466" s="779"/>
      <c r="K466" s="209" t="s">
        <v>205</v>
      </c>
      <c r="L466" s="512"/>
      <c r="M466" s="798"/>
      <c r="N466" s="20">
        <f t="shared" si="25"/>
        <v>22</v>
      </c>
    </row>
    <row r="467" spans="2:14" ht="16.5" thickBot="1" x14ac:dyDescent="0.3">
      <c r="B467" s="149">
        <f t="shared" si="26"/>
        <v>86</v>
      </c>
      <c r="C467" s="566" t="s">
        <v>160</v>
      </c>
      <c r="D467" s="453"/>
      <c r="E467" s="272"/>
      <c r="F467" s="308" t="s">
        <v>690</v>
      </c>
      <c r="G467" s="802" t="s">
        <v>559</v>
      </c>
      <c r="H467" s="803"/>
      <c r="I467" s="804"/>
      <c r="J467" s="221"/>
      <c r="K467" s="566" t="s">
        <v>205</v>
      </c>
      <c r="L467" s="453"/>
      <c r="M467" s="805"/>
      <c r="N467" s="20">
        <f t="shared" si="25"/>
        <v>23</v>
      </c>
    </row>
    <row r="468" spans="2:14" ht="15.75" x14ac:dyDescent="0.25">
      <c r="B468" s="177">
        <f t="shared" si="26"/>
        <v>87</v>
      </c>
      <c r="C468" s="199" t="s">
        <v>233</v>
      </c>
      <c r="D468" s="832"/>
      <c r="E468" s="830"/>
      <c r="F468" s="818" t="s">
        <v>561</v>
      </c>
      <c r="G468" s="699" t="s">
        <v>459</v>
      </c>
      <c r="H468" s="699"/>
      <c r="I468" s="700"/>
      <c r="J468" s="295"/>
      <c r="K468" s="199" t="s">
        <v>239</v>
      </c>
      <c r="L468" s="513"/>
      <c r="M468" s="630"/>
      <c r="N468" s="20">
        <f>1</f>
        <v>1</v>
      </c>
    </row>
    <row r="469" spans="2:14" ht="15.75" x14ac:dyDescent="0.25">
      <c r="B469" s="148">
        <f t="shared" si="26"/>
        <v>88</v>
      </c>
      <c r="C469" s="209" t="s">
        <v>233</v>
      </c>
      <c r="D469" s="827"/>
      <c r="E469" s="830"/>
      <c r="F469" s="389" t="s">
        <v>561</v>
      </c>
      <c r="G469" s="283" t="s">
        <v>460</v>
      </c>
      <c r="H469" s="283"/>
      <c r="I469" s="284"/>
      <c r="J469" s="285"/>
      <c r="K469" s="209" t="s">
        <v>239</v>
      </c>
      <c r="L469" s="513"/>
      <c r="M469" s="408"/>
      <c r="N469" s="20">
        <f t="shared" si="25"/>
        <v>2</v>
      </c>
    </row>
    <row r="470" spans="2:14" ht="15.75" x14ac:dyDescent="0.25">
      <c r="B470" s="181">
        <f t="shared" si="26"/>
        <v>89</v>
      </c>
      <c r="C470" s="209" t="s">
        <v>233</v>
      </c>
      <c r="D470" s="827"/>
      <c r="E470" s="830"/>
      <c r="F470" s="389" t="s">
        <v>561</v>
      </c>
      <c r="G470" s="283" t="s">
        <v>461</v>
      </c>
      <c r="H470" s="283"/>
      <c r="I470" s="284"/>
      <c r="J470" s="285"/>
      <c r="K470" s="209" t="s">
        <v>239</v>
      </c>
      <c r="L470" s="513"/>
      <c r="M470" s="408"/>
      <c r="N470" s="20">
        <f t="shared" si="25"/>
        <v>3</v>
      </c>
    </row>
    <row r="471" spans="2:14" ht="15.75" x14ac:dyDescent="0.25">
      <c r="B471" s="181">
        <f t="shared" si="26"/>
        <v>90</v>
      </c>
      <c r="C471" s="209" t="s">
        <v>233</v>
      </c>
      <c r="D471" s="827"/>
      <c r="E471" s="830"/>
      <c r="F471" s="389" t="s">
        <v>561</v>
      </c>
      <c r="G471" s="283" t="s">
        <v>462</v>
      </c>
      <c r="H471" s="283"/>
      <c r="I471" s="284"/>
      <c r="J471" s="287"/>
      <c r="K471" s="209" t="s">
        <v>239</v>
      </c>
      <c r="L471" s="513"/>
      <c r="M471" s="408"/>
      <c r="N471" s="20">
        <f t="shared" si="25"/>
        <v>4</v>
      </c>
    </row>
    <row r="472" spans="2:14" ht="15.75" x14ac:dyDescent="0.25">
      <c r="B472" s="181">
        <f t="shared" si="26"/>
        <v>91</v>
      </c>
      <c r="C472" s="209" t="s">
        <v>233</v>
      </c>
      <c r="D472" s="827"/>
      <c r="E472" s="830"/>
      <c r="F472" s="389" t="s">
        <v>561</v>
      </c>
      <c r="G472" s="283" t="s">
        <v>463</v>
      </c>
      <c r="H472" s="283"/>
      <c r="I472" s="284"/>
      <c r="J472" s="285"/>
      <c r="K472" s="209" t="s">
        <v>239</v>
      </c>
      <c r="L472" s="513"/>
      <c r="M472" s="408"/>
      <c r="N472" s="20">
        <f t="shared" si="25"/>
        <v>5</v>
      </c>
    </row>
    <row r="473" spans="2:14" ht="15.75" x14ac:dyDescent="0.25">
      <c r="B473" s="181">
        <f t="shared" si="26"/>
        <v>92</v>
      </c>
      <c r="C473" s="209" t="s">
        <v>233</v>
      </c>
      <c r="D473" s="827"/>
      <c r="E473" s="830"/>
      <c r="F473" s="389" t="s">
        <v>561</v>
      </c>
      <c r="G473" s="283" t="s">
        <v>464</v>
      </c>
      <c r="H473" s="283"/>
      <c r="I473" s="284"/>
      <c r="J473" s="285"/>
      <c r="K473" s="209" t="s">
        <v>239</v>
      </c>
      <c r="L473" s="513"/>
      <c r="M473" s="408"/>
      <c r="N473" s="20">
        <f t="shared" si="25"/>
        <v>6</v>
      </c>
    </row>
    <row r="474" spans="2:14" ht="16.5" thickBot="1" x14ac:dyDescent="0.3">
      <c r="B474" s="148">
        <f t="shared" si="26"/>
        <v>93</v>
      </c>
      <c r="C474" s="566" t="s">
        <v>233</v>
      </c>
      <c r="D474" s="833"/>
      <c r="E474" s="831"/>
      <c r="F474" s="390" t="s">
        <v>561</v>
      </c>
      <c r="G474" s="427" t="s">
        <v>465</v>
      </c>
      <c r="H474" s="427"/>
      <c r="I474" s="428"/>
      <c r="J474" s="327"/>
      <c r="K474" s="209" t="s">
        <v>239</v>
      </c>
      <c r="L474" s="514"/>
      <c r="M474" s="410"/>
      <c r="N474" s="20">
        <f t="shared" si="25"/>
        <v>7</v>
      </c>
    </row>
    <row r="475" spans="2:14" ht="15.75" x14ac:dyDescent="0.25">
      <c r="B475" s="218">
        <f t="shared" si="26"/>
        <v>94</v>
      </c>
      <c r="C475" s="469" t="s">
        <v>233</v>
      </c>
      <c r="D475" s="429"/>
      <c r="E475" s="401"/>
      <c r="F475" s="403" t="s">
        <v>562</v>
      </c>
      <c r="G475" s="280" t="s">
        <v>466</v>
      </c>
      <c r="H475" s="383"/>
      <c r="I475" s="384"/>
      <c r="J475" s="281"/>
      <c r="K475" s="209" t="s">
        <v>239</v>
      </c>
      <c r="L475" s="429"/>
      <c r="M475" s="401"/>
      <c r="N475" s="20">
        <f>1</f>
        <v>1</v>
      </c>
    </row>
    <row r="476" spans="2:14" ht="15.75" x14ac:dyDescent="0.25">
      <c r="B476" s="181">
        <f t="shared" si="26"/>
        <v>95</v>
      </c>
      <c r="C476" s="209" t="s">
        <v>233</v>
      </c>
      <c r="D476" s="430"/>
      <c r="E476" s="402"/>
      <c r="F476" s="403" t="s">
        <v>562</v>
      </c>
      <c r="G476" s="282" t="s">
        <v>467</v>
      </c>
      <c r="H476" s="283"/>
      <c r="I476" s="284"/>
      <c r="J476" s="285"/>
      <c r="K476" s="209" t="s">
        <v>239</v>
      </c>
      <c r="L476" s="430"/>
      <c r="M476" s="402"/>
      <c r="N476" s="20">
        <f t="shared" si="25"/>
        <v>2</v>
      </c>
    </row>
    <row r="477" spans="2:14" ht="15.75" x14ac:dyDescent="0.25">
      <c r="B477" s="181">
        <f>B476+1</f>
        <v>96</v>
      </c>
      <c r="C477" s="209" t="s">
        <v>233</v>
      </c>
      <c r="D477" s="823"/>
      <c r="E477" s="824"/>
      <c r="F477" s="392" t="s">
        <v>562</v>
      </c>
      <c r="G477" s="178" t="s">
        <v>736</v>
      </c>
      <c r="H477" s="834"/>
      <c r="I477" s="835"/>
      <c r="J477" s="836"/>
      <c r="K477" s="209" t="s">
        <v>239</v>
      </c>
      <c r="L477" s="828"/>
      <c r="M477" s="829"/>
      <c r="N477" s="20">
        <f>N476+1</f>
        <v>3</v>
      </c>
    </row>
    <row r="478" spans="2:14" ht="15.75" x14ac:dyDescent="0.25">
      <c r="B478" s="181">
        <f t="shared" si="26"/>
        <v>97</v>
      </c>
      <c r="C478" s="209" t="s">
        <v>233</v>
      </c>
      <c r="D478" s="88"/>
      <c r="E478" s="825"/>
      <c r="F478" s="403" t="s">
        <v>562</v>
      </c>
      <c r="G478" s="282" t="s">
        <v>468</v>
      </c>
      <c r="H478" s="283"/>
      <c r="I478" s="284"/>
      <c r="J478" s="285"/>
      <c r="K478" s="209" t="s">
        <v>239</v>
      </c>
      <c r="L478" s="88"/>
      <c r="M478" s="825"/>
      <c r="N478" s="20">
        <f t="shared" si="25"/>
        <v>4</v>
      </c>
    </row>
    <row r="479" spans="2:14" ht="15.75" x14ac:dyDescent="0.25">
      <c r="B479" s="181">
        <f t="shared" si="26"/>
        <v>98</v>
      </c>
      <c r="C479" s="209" t="s">
        <v>233</v>
      </c>
      <c r="D479" s="88"/>
      <c r="E479" s="825"/>
      <c r="F479" s="403" t="s">
        <v>562</v>
      </c>
      <c r="G479" s="282" t="s">
        <v>469</v>
      </c>
      <c r="H479" s="283"/>
      <c r="I479" s="284"/>
      <c r="J479" s="285"/>
      <c r="K479" s="209" t="s">
        <v>239</v>
      </c>
      <c r="L479" s="88"/>
      <c r="M479" s="825"/>
      <c r="N479" s="20">
        <f t="shared" si="25"/>
        <v>5</v>
      </c>
    </row>
    <row r="480" spans="2:14" ht="15.75" x14ac:dyDescent="0.25">
      <c r="B480" s="181">
        <f t="shared" si="26"/>
        <v>99</v>
      </c>
      <c r="C480" s="209" t="s">
        <v>233</v>
      </c>
      <c r="D480" s="88"/>
      <c r="E480" s="825"/>
      <c r="F480" s="403" t="s">
        <v>562</v>
      </c>
      <c r="G480" s="282" t="s">
        <v>470</v>
      </c>
      <c r="H480" s="283"/>
      <c r="I480" s="284"/>
      <c r="J480" s="285"/>
      <c r="K480" s="209" t="s">
        <v>239</v>
      </c>
      <c r="L480" s="88"/>
      <c r="M480" s="825"/>
      <c r="N480" s="20">
        <f t="shared" si="25"/>
        <v>6</v>
      </c>
    </row>
    <row r="481" spans="2:14" ht="15.75" x14ac:dyDescent="0.25">
      <c r="B481" s="181">
        <f t="shared" si="26"/>
        <v>100</v>
      </c>
      <c r="C481" s="209" t="s">
        <v>233</v>
      </c>
      <c r="D481" s="88"/>
      <c r="E481" s="825"/>
      <c r="F481" s="403" t="s">
        <v>562</v>
      </c>
      <c r="G481" s="294" t="s">
        <v>471</v>
      </c>
      <c r="H481" s="323"/>
      <c r="I481" s="324"/>
      <c r="J481" s="295"/>
      <c r="K481" s="209" t="s">
        <v>239</v>
      </c>
      <c r="L481" s="88"/>
      <c r="M481" s="825"/>
      <c r="N481" s="20">
        <f t="shared" si="25"/>
        <v>7</v>
      </c>
    </row>
    <row r="482" spans="2:14" ht="15.75" x14ac:dyDescent="0.25">
      <c r="B482" s="181">
        <f t="shared" si="26"/>
        <v>101</v>
      </c>
      <c r="C482" s="209" t="s">
        <v>233</v>
      </c>
      <c r="D482" s="826"/>
      <c r="E482" s="827"/>
      <c r="F482" s="403" t="s">
        <v>562</v>
      </c>
      <c r="G482" s="282" t="s">
        <v>472</v>
      </c>
      <c r="H482" s="325"/>
      <c r="I482" s="348"/>
      <c r="J482" s="302"/>
      <c r="K482" s="209" t="s">
        <v>239</v>
      </c>
      <c r="L482" s="826"/>
      <c r="M482" s="825"/>
      <c r="N482" s="20">
        <f t="shared" si="25"/>
        <v>8</v>
      </c>
    </row>
    <row r="483" spans="2:14" ht="15.75" x14ac:dyDescent="0.25">
      <c r="B483" s="181">
        <f t="shared" si="26"/>
        <v>102</v>
      </c>
      <c r="C483" s="209" t="s">
        <v>233</v>
      </c>
      <c r="D483" s="826"/>
      <c r="E483" s="827"/>
      <c r="F483" s="403" t="s">
        <v>562</v>
      </c>
      <c r="G483" s="282" t="s">
        <v>473</v>
      </c>
      <c r="H483" s="325"/>
      <c r="I483" s="326"/>
      <c r="J483" s="285"/>
      <c r="K483" s="209" t="s">
        <v>239</v>
      </c>
      <c r="L483" s="826"/>
      <c r="M483" s="91"/>
      <c r="N483" s="20">
        <f t="shared" si="25"/>
        <v>9</v>
      </c>
    </row>
    <row r="484" spans="2:14" ht="15.75" x14ac:dyDescent="0.25">
      <c r="B484" s="181">
        <f t="shared" si="26"/>
        <v>103</v>
      </c>
      <c r="C484" s="209" t="s">
        <v>233</v>
      </c>
      <c r="D484" s="826"/>
      <c r="E484" s="827"/>
      <c r="F484" s="403" t="s">
        <v>562</v>
      </c>
      <c r="G484" s="299" t="s">
        <v>474</v>
      </c>
      <c r="H484" s="323"/>
      <c r="I484" s="326"/>
      <c r="J484" s="285"/>
      <c r="K484" s="209" t="s">
        <v>239</v>
      </c>
      <c r="L484" s="826"/>
      <c r="M484" s="91"/>
      <c r="N484" s="20">
        <f t="shared" si="25"/>
        <v>10</v>
      </c>
    </row>
    <row r="485" spans="2:14" ht="15.75" x14ac:dyDescent="0.25">
      <c r="B485" s="181">
        <f t="shared" si="26"/>
        <v>104</v>
      </c>
      <c r="C485" s="209" t="s">
        <v>233</v>
      </c>
      <c r="D485" s="826"/>
      <c r="E485" s="827"/>
      <c r="F485" s="403" t="s">
        <v>562</v>
      </c>
      <c r="G485" s="282" t="s">
        <v>475</v>
      </c>
      <c r="H485" s="325"/>
      <c r="I485" s="326"/>
      <c r="J485" s="285"/>
      <c r="K485" s="209" t="s">
        <v>239</v>
      </c>
      <c r="L485" s="826"/>
      <c r="M485" s="91"/>
      <c r="N485" s="20">
        <f t="shared" si="25"/>
        <v>11</v>
      </c>
    </row>
    <row r="486" spans="2:14" ht="15.75" x14ac:dyDescent="0.25">
      <c r="B486" s="181">
        <f>B485+1</f>
        <v>105</v>
      </c>
      <c r="C486" s="209" t="s">
        <v>233</v>
      </c>
      <c r="D486" s="422"/>
      <c r="E486" s="839"/>
      <c r="F486" s="523" t="s">
        <v>562</v>
      </c>
      <c r="G486" s="176" t="s">
        <v>737</v>
      </c>
      <c r="H486" s="730"/>
      <c r="I486" s="433"/>
      <c r="J486" s="731"/>
      <c r="K486" s="209" t="s">
        <v>239</v>
      </c>
      <c r="L486" s="840"/>
      <c r="M486" s="90"/>
      <c r="N486" s="20">
        <f>N485+1</f>
        <v>12</v>
      </c>
    </row>
    <row r="487" spans="2:14" ht="15.75" x14ac:dyDescent="0.25">
      <c r="B487" s="181">
        <f t="shared" si="26"/>
        <v>106</v>
      </c>
      <c r="C487" s="209" t="s">
        <v>233</v>
      </c>
      <c r="D487" s="431"/>
      <c r="E487" s="837"/>
      <c r="F487" s="403" t="s">
        <v>562</v>
      </c>
      <c r="G487" s="294" t="s">
        <v>476</v>
      </c>
      <c r="H487" s="323"/>
      <c r="I487" s="324"/>
      <c r="J487" s="295"/>
      <c r="K487" s="209" t="s">
        <v>239</v>
      </c>
      <c r="L487" s="431"/>
      <c r="M487" s="838"/>
      <c r="N487" s="20">
        <f t="shared" si="25"/>
        <v>13</v>
      </c>
    </row>
    <row r="488" spans="2:14" ht="15.75" x14ac:dyDescent="0.25">
      <c r="B488" s="181">
        <f t="shared" si="26"/>
        <v>107</v>
      </c>
      <c r="C488" s="209" t="s">
        <v>233</v>
      </c>
      <c r="D488" s="431"/>
      <c r="E488" s="405"/>
      <c r="F488" s="150" t="s">
        <v>562</v>
      </c>
      <c r="G488" s="176" t="s">
        <v>738</v>
      </c>
      <c r="H488" s="325"/>
      <c r="I488" s="326"/>
      <c r="J488" s="285"/>
      <c r="K488" s="209" t="s">
        <v>239</v>
      </c>
      <c r="L488" s="431"/>
      <c r="M488" s="409"/>
      <c r="N488" s="20">
        <f t="shared" si="25"/>
        <v>14</v>
      </c>
    </row>
    <row r="489" spans="2:14" ht="15.75" x14ac:dyDescent="0.25">
      <c r="B489" s="181">
        <f t="shared" si="26"/>
        <v>108</v>
      </c>
      <c r="C489" s="209" t="s">
        <v>233</v>
      </c>
      <c r="D489" s="431"/>
      <c r="E489" s="405"/>
      <c r="F489" s="403" t="s">
        <v>562</v>
      </c>
      <c r="G489" s="282" t="s">
        <v>477</v>
      </c>
      <c r="H489" s="325"/>
      <c r="I489" s="326"/>
      <c r="J489" s="285"/>
      <c r="K489" s="209" t="s">
        <v>239</v>
      </c>
      <c r="L489" s="431"/>
      <c r="M489" s="409"/>
      <c r="N489" s="20">
        <f t="shared" si="25"/>
        <v>15</v>
      </c>
    </row>
    <row r="490" spans="2:14" ht="15.75" x14ac:dyDescent="0.25">
      <c r="B490" s="147">
        <f t="shared" si="26"/>
        <v>109</v>
      </c>
      <c r="C490" s="209" t="s">
        <v>233</v>
      </c>
      <c r="D490" s="431"/>
      <c r="E490" s="405"/>
      <c r="F490" s="403" t="s">
        <v>562</v>
      </c>
      <c r="G490" s="282" t="s">
        <v>478</v>
      </c>
      <c r="H490" s="325"/>
      <c r="I490" s="326"/>
      <c r="J490" s="285"/>
      <c r="K490" s="209" t="s">
        <v>239</v>
      </c>
      <c r="L490" s="430"/>
      <c r="M490" s="409"/>
      <c r="N490" s="108">
        <f t="shared" si="25"/>
        <v>16</v>
      </c>
    </row>
    <row r="491" spans="2:14" ht="16.5" thickBot="1" x14ac:dyDescent="0.3">
      <c r="B491" s="148">
        <f t="shared" si="26"/>
        <v>110</v>
      </c>
      <c r="C491" s="735" t="s">
        <v>233</v>
      </c>
      <c r="D491" s="1103"/>
      <c r="E491" s="1104"/>
      <c r="F491" s="404" t="s">
        <v>562</v>
      </c>
      <c r="G491" s="722" t="s">
        <v>479</v>
      </c>
      <c r="H491" s="723"/>
      <c r="I491" s="724"/>
      <c r="J491" s="327"/>
      <c r="K491" s="735" t="s">
        <v>239</v>
      </c>
      <c r="L491" s="1105"/>
      <c r="M491" s="1106"/>
      <c r="N491" s="108">
        <f t="shared" si="25"/>
        <v>17</v>
      </c>
    </row>
    <row r="492" spans="2:14" ht="15.75" x14ac:dyDescent="0.25">
      <c r="B492" s="169">
        <f t="shared" si="26"/>
        <v>111</v>
      </c>
      <c r="C492" s="1115" t="s">
        <v>199</v>
      </c>
      <c r="D492" s="1107"/>
      <c r="E492" s="1108"/>
      <c r="F492" s="1101" t="s">
        <v>739</v>
      </c>
      <c r="G492" s="1102" t="s">
        <v>760</v>
      </c>
      <c r="H492" s="1109"/>
      <c r="I492" s="1108"/>
      <c r="J492" s="281"/>
      <c r="K492" s="199"/>
      <c r="L492" s="1110"/>
      <c r="M492" s="1110"/>
      <c r="N492" s="39">
        <f>1</f>
        <v>1</v>
      </c>
    </row>
    <row r="493" spans="2:14" ht="15.75" x14ac:dyDescent="0.25">
      <c r="B493" s="148">
        <f t="shared" si="26"/>
        <v>112</v>
      </c>
      <c r="C493" s="469" t="s">
        <v>199</v>
      </c>
      <c r="D493" s="517"/>
      <c r="E493" s="444"/>
      <c r="F493" s="1100" t="s">
        <v>739</v>
      </c>
      <c r="G493" s="842" t="s">
        <v>315</v>
      </c>
      <c r="H493" s="54"/>
      <c r="I493" s="509"/>
      <c r="J493" s="197"/>
      <c r="K493" s="351"/>
      <c r="L493" s="253"/>
      <c r="M493" s="351"/>
      <c r="N493" s="20">
        <f>N492+1</f>
        <v>2</v>
      </c>
    </row>
    <row r="494" spans="2:14" ht="15.75" x14ac:dyDescent="0.25">
      <c r="B494" s="523">
        <f t="shared" si="26"/>
        <v>113</v>
      </c>
      <c r="C494" s="469" t="s">
        <v>199</v>
      </c>
      <c r="D494" s="446"/>
      <c r="E494" s="443"/>
      <c r="F494" s="519" t="s">
        <v>739</v>
      </c>
      <c r="G494" s="841" t="s">
        <v>316</v>
      </c>
      <c r="H494" s="97"/>
      <c r="I494" s="530"/>
      <c r="J494" s="166"/>
      <c r="K494" s="216"/>
      <c r="L494" s="216"/>
      <c r="M494" s="213"/>
      <c r="N494" s="20">
        <f>N493+1</f>
        <v>3</v>
      </c>
    </row>
    <row r="495" spans="2:14" ht="15.75" x14ac:dyDescent="0.25">
      <c r="B495" s="352">
        <f t="shared" si="26"/>
        <v>114</v>
      </c>
      <c r="C495" s="469" t="s">
        <v>199</v>
      </c>
      <c r="D495" s="446"/>
      <c r="E495" s="444"/>
      <c r="F495" s="519" t="s">
        <v>739</v>
      </c>
      <c r="G495" s="842" t="s">
        <v>317</v>
      </c>
      <c r="H495" s="54"/>
      <c r="I495" s="509"/>
      <c r="J495" s="197"/>
      <c r="K495" s="351"/>
      <c r="L495" s="253"/>
      <c r="M495" s="351"/>
      <c r="N495" s="20">
        <f t="shared" ref="N495:N498" si="27">N494+1</f>
        <v>4</v>
      </c>
    </row>
    <row r="496" spans="2:14" ht="15.75" x14ac:dyDescent="0.25">
      <c r="B496" s="523">
        <f t="shared" si="26"/>
        <v>115</v>
      </c>
      <c r="C496" s="469" t="s">
        <v>199</v>
      </c>
      <c r="D496" s="446"/>
      <c r="E496" s="443"/>
      <c r="F496" s="519" t="s">
        <v>739</v>
      </c>
      <c r="G496" s="841" t="s">
        <v>318</v>
      </c>
      <c r="H496" s="97"/>
      <c r="I496" s="530"/>
      <c r="J496" s="166"/>
      <c r="K496" s="187"/>
      <c r="L496" s="216"/>
      <c r="M496" s="213"/>
      <c r="N496" s="20">
        <f t="shared" si="27"/>
        <v>5</v>
      </c>
    </row>
    <row r="497" spans="2:14" ht="15.75" x14ac:dyDescent="0.25">
      <c r="B497" s="525">
        <f t="shared" si="26"/>
        <v>116</v>
      </c>
      <c r="C497" s="469" t="s">
        <v>199</v>
      </c>
      <c r="D497" s="446"/>
      <c r="E497" s="444"/>
      <c r="F497" s="519" t="s">
        <v>739</v>
      </c>
      <c r="G497" s="842" t="s">
        <v>319</v>
      </c>
      <c r="H497" s="54"/>
      <c r="I497" s="509"/>
      <c r="J497" s="526"/>
      <c r="K497" s="278"/>
      <c r="L497" s="351"/>
      <c r="M497" s="253"/>
      <c r="N497" s="20">
        <f t="shared" si="27"/>
        <v>6</v>
      </c>
    </row>
    <row r="498" spans="2:14" ht="16.5" thickBot="1" x14ac:dyDescent="0.3">
      <c r="B498" s="353">
        <f t="shared" si="26"/>
        <v>117</v>
      </c>
      <c r="C498" s="350" t="s">
        <v>199</v>
      </c>
      <c r="D498" s="1111"/>
      <c r="E498" s="1112"/>
      <c r="F498" s="1113" t="s">
        <v>739</v>
      </c>
      <c r="G498" s="1114" t="s">
        <v>320</v>
      </c>
      <c r="H498" s="201"/>
      <c r="I498" s="191"/>
      <c r="J498" s="997"/>
      <c r="K498" s="210"/>
      <c r="L498" s="220"/>
      <c r="M498" s="274"/>
      <c r="N498" s="20">
        <f t="shared" si="27"/>
        <v>7</v>
      </c>
    </row>
    <row r="499" spans="2:14" ht="15.75" x14ac:dyDescent="0.25">
      <c r="B499" s="849">
        <f t="shared" si="26"/>
        <v>118</v>
      </c>
      <c r="C499" s="199" t="s">
        <v>199</v>
      </c>
      <c r="D499" s="445"/>
      <c r="E499" s="850"/>
      <c r="F499" s="851" t="s">
        <v>563</v>
      </c>
      <c r="G499" s="852" t="s">
        <v>321</v>
      </c>
      <c r="H499" s="853"/>
      <c r="I499" s="854"/>
      <c r="J499" s="855"/>
      <c r="K499" s="856"/>
      <c r="L499" s="857"/>
      <c r="M499" s="858"/>
      <c r="N499" s="39">
        <f>1</f>
        <v>1</v>
      </c>
    </row>
    <row r="500" spans="2:14" ht="15.75" x14ac:dyDescent="0.25">
      <c r="B500" s="523">
        <f t="shared" si="26"/>
        <v>119</v>
      </c>
      <c r="C500" s="469" t="s">
        <v>199</v>
      </c>
      <c r="D500" s="446"/>
      <c r="E500" s="515"/>
      <c r="F500" s="520" t="s">
        <v>563</v>
      </c>
      <c r="G500" s="843" t="s">
        <v>322</v>
      </c>
      <c r="H500" s="99"/>
      <c r="I500" s="101"/>
      <c r="J500" s="144"/>
      <c r="K500" s="94"/>
      <c r="L500" s="107"/>
      <c r="M500" s="145"/>
      <c r="N500" s="20">
        <f>N499+1</f>
        <v>2</v>
      </c>
    </row>
    <row r="501" spans="2:14" ht="15.75" x14ac:dyDescent="0.25">
      <c r="B501" s="523">
        <f t="shared" si="26"/>
        <v>120</v>
      </c>
      <c r="C501" s="209" t="s">
        <v>199</v>
      </c>
      <c r="D501" s="446"/>
      <c r="E501" s="515"/>
      <c r="F501" s="520" t="s">
        <v>563</v>
      </c>
      <c r="G501" s="844" t="s">
        <v>323</v>
      </c>
      <c r="H501" s="99"/>
      <c r="I501" s="101"/>
      <c r="J501" s="144"/>
      <c r="K501" s="94"/>
      <c r="L501" s="107"/>
      <c r="M501" s="145"/>
      <c r="N501" s="20">
        <f t="shared" ref="N501:N505" si="28">N500+1</f>
        <v>3</v>
      </c>
    </row>
    <row r="502" spans="2:14" ht="15.75" x14ac:dyDescent="0.25">
      <c r="B502" s="392">
        <f>B501+1</f>
        <v>121</v>
      </c>
      <c r="C502" s="209" t="s">
        <v>199</v>
      </c>
      <c r="D502" s="845"/>
      <c r="E502" s="846"/>
      <c r="F502" s="521" t="s">
        <v>563</v>
      </c>
      <c r="G502" s="1084" t="s">
        <v>741</v>
      </c>
      <c r="H502" s="95"/>
      <c r="I502" s="183"/>
      <c r="J502" s="184"/>
      <c r="K502" s="379"/>
      <c r="L502" s="423"/>
      <c r="M502" s="518"/>
      <c r="N502" s="20">
        <f>N501+1</f>
        <v>4</v>
      </c>
    </row>
    <row r="503" spans="2:14" ht="15.75" x14ac:dyDescent="0.25">
      <c r="B503" s="523">
        <f t="shared" si="26"/>
        <v>122</v>
      </c>
      <c r="C503" s="469" t="s">
        <v>199</v>
      </c>
      <c r="D503" s="517"/>
      <c r="E503" s="846"/>
      <c r="F503" s="521" t="s">
        <v>563</v>
      </c>
      <c r="G503" s="848" t="s">
        <v>324</v>
      </c>
      <c r="H503" s="95"/>
      <c r="I503" s="183"/>
      <c r="J503" s="184"/>
      <c r="K503" s="379"/>
      <c r="L503" s="423"/>
      <c r="M503" s="518"/>
      <c r="N503" s="20">
        <f t="shared" si="28"/>
        <v>5</v>
      </c>
    </row>
    <row r="504" spans="2:14" ht="15.75" x14ac:dyDescent="0.25">
      <c r="B504" s="392">
        <f t="shared" si="26"/>
        <v>123</v>
      </c>
      <c r="C504" s="209" t="s">
        <v>199</v>
      </c>
      <c r="D504" s="446"/>
      <c r="E504" s="515"/>
      <c r="F504" s="520" t="s">
        <v>563</v>
      </c>
      <c r="G504" s="844" t="s">
        <v>325</v>
      </c>
      <c r="H504" s="99"/>
      <c r="I504" s="101"/>
      <c r="J504" s="144"/>
      <c r="K504" s="94"/>
      <c r="L504" s="107"/>
      <c r="M504" s="145"/>
      <c r="N504" s="20">
        <f t="shared" si="28"/>
        <v>6</v>
      </c>
    </row>
    <row r="505" spans="2:14" ht="16.5" thickBot="1" x14ac:dyDescent="0.3">
      <c r="B505" s="487">
        <f t="shared" si="26"/>
        <v>124</v>
      </c>
      <c r="C505" s="566" t="s">
        <v>199</v>
      </c>
      <c r="D505" s="847"/>
      <c r="E505" s="516"/>
      <c r="F505" s="1085" t="s">
        <v>563</v>
      </c>
      <c r="G505" s="1086" t="s">
        <v>740</v>
      </c>
      <c r="H505" s="355"/>
      <c r="I505" s="113"/>
      <c r="J505" s="356"/>
      <c r="K505" s="357"/>
      <c r="L505" s="345"/>
      <c r="M505" s="358"/>
      <c r="N505" s="20">
        <f t="shared" si="28"/>
        <v>7</v>
      </c>
    </row>
    <row r="506" spans="2:14" ht="15.75" x14ac:dyDescent="0.25">
      <c r="B506" s="40"/>
      <c r="C506" s="82"/>
      <c r="D506" s="79"/>
      <c r="E506" s="79"/>
      <c r="F506" s="415"/>
      <c r="G506" s="54"/>
      <c r="H506" s="54"/>
      <c r="I506" s="415"/>
      <c r="J506" s="55"/>
      <c r="K506" s="82"/>
      <c r="L506" s="79"/>
      <c r="M506" s="57"/>
      <c r="N506" s="39"/>
    </row>
    <row r="507" spans="2:14" ht="19.5" thickBot="1" x14ac:dyDescent="0.35">
      <c r="B507" s="20"/>
      <c r="C507" s="22"/>
      <c r="D507" s="10"/>
      <c r="E507" s="10"/>
      <c r="F507" s="10"/>
      <c r="G507" s="10"/>
      <c r="H507" s="10"/>
      <c r="I507" s="10"/>
      <c r="J507" s="20"/>
      <c r="K507" s="21"/>
    </row>
    <row r="508" spans="2:14" ht="19.5" thickBot="1" x14ac:dyDescent="0.35">
      <c r="B508" s="23"/>
      <c r="C508" s="24"/>
      <c r="D508" s="38"/>
      <c r="E508" s="1" t="s">
        <v>30</v>
      </c>
      <c r="F508" s="25"/>
      <c r="G508" s="38"/>
      <c r="H508" s="25"/>
      <c r="I508" s="25"/>
      <c r="J508" s="2"/>
      <c r="K508" s="2"/>
      <c r="L508" s="26"/>
      <c r="M508" s="27"/>
    </row>
    <row r="509" spans="2:14" ht="19.5" thickBot="1" x14ac:dyDescent="0.35">
      <c r="B509" s="3" t="s">
        <v>0</v>
      </c>
      <c r="C509" s="6"/>
      <c r="D509" s="7" t="s">
        <v>6</v>
      </c>
      <c r="E509" s="28"/>
      <c r="F509" s="29" t="s">
        <v>1</v>
      </c>
      <c r="G509" s="30"/>
      <c r="H509" s="31" t="s">
        <v>2</v>
      </c>
      <c r="I509" s="31"/>
      <c r="J509" s="32"/>
      <c r="K509" s="6"/>
      <c r="L509" s="7" t="s">
        <v>25</v>
      </c>
      <c r="M509" s="28"/>
    </row>
    <row r="510" spans="2:14" ht="19.5" thickBot="1" x14ac:dyDescent="0.35">
      <c r="B510" s="65" t="s">
        <v>3</v>
      </c>
      <c r="C510" s="66" t="s">
        <v>7</v>
      </c>
      <c r="D510" s="66" t="s">
        <v>8</v>
      </c>
      <c r="E510" s="67" t="s">
        <v>9</v>
      </c>
      <c r="F510" s="68" t="s">
        <v>4</v>
      </c>
      <c r="G510" s="61"/>
      <c r="H510" s="62"/>
      <c r="I510" s="63"/>
      <c r="J510" s="64"/>
      <c r="K510" s="66" t="s">
        <v>7</v>
      </c>
      <c r="L510" s="66" t="s">
        <v>8</v>
      </c>
      <c r="M510" s="67" t="s">
        <v>9</v>
      </c>
    </row>
    <row r="511" spans="2:14" ht="15.75" x14ac:dyDescent="0.25">
      <c r="B511" s="146">
        <f>1</f>
        <v>1</v>
      </c>
      <c r="C511" s="239" t="s">
        <v>222</v>
      </c>
      <c r="D511" s="868" t="s">
        <v>206</v>
      </c>
      <c r="E511" s="869" t="s">
        <v>83</v>
      </c>
      <c r="F511" s="849" t="s">
        <v>742</v>
      </c>
      <c r="G511" s="865" t="s">
        <v>431</v>
      </c>
      <c r="H511" s="866"/>
      <c r="I511" s="854"/>
      <c r="J511" s="339"/>
      <c r="K511" s="127" t="s">
        <v>16</v>
      </c>
      <c r="L511" s="876" t="s">
        <v>129</v>
      </c>
      <c r="M511" s="877" t="s">
        <v>91</v>
      </c>
      <c r="N511" s="39">
        <f>1</f>
        <v>1</v>
      </c>
    </row>
    <row r="512" spans="2:14" ht="15.75" x14ac:dyDescent="0.25">
      <c r="B512" s="147">
        <f>B511+1</f>
        <v>2</v>
      </c>
      <c r="C512" s="235" t="s">
        <v>222</v>
      </c>
      <c r="D512" s="870" t="s">
        <v>206</v>
      </c>
      <c r="E512" s="871" t="s">
        <v>83</v>
      </c>
      <c r="F512" s="523" t="s">
        <v>742</v>
      </c>
      <c r="G512" s="391" t="s">
        <v>432</v>
      </c>
      <c r="H512" s="117"/>
      <c r="I512" s="101"/>
      <c r="J512" s="166"/>
      <c r="K512" s="128" t="s">
        <v>16</v>
      </c>
      <c r="L512" s="878" t="s">
        <v>129</v>
      </c>
      <c r="M512" s="879" t="s">
        <v>91</v>
      </c>
      <c r="N512" s="20">
        <f t="shared" ref="N512:N516" si="29">N511+1</f>
        <v>2</v>
      </c>
    </row>
    <row r="513" spans="2:14" ht="15.75" x14ac:dyDescent="0.25">
      <c r="B513" s="148">
        <f>B512+1</f>
        <v>3</v>
      </c>
      <c r="C513" s="248" t="s">
        <v>222</v>
      </c>
      <c r="D513" s="872" t="s">
        <v>206</v>
      </c>
      <c r="E513" s="873" t="s">
        <v>83</v>
      </c>
      <c r="F513" s="523" t="s">
        <v>742</v>
      </c>
      <c r="G513" s="426" t="s">
        <v>433</v>
      </c>
      <c r="H513" s="109"/>
      <c r="I513" s="108"/>
      <c r="J513" s="197"/>
      <c r="K513" s="129" t="s">
        <v>16</v>
      </c>
      <c r="L513" s="880" t="s">
        <v>129</v>
      </c>
      <c r="M513" s="881" t="s">
        <v>91</v>
      </c>
      <c r="N513" s="20">
        <f t="shared" si="29"/>
        <v>3</v>
      </c>
    </row>
    <row r="514" spans="2:14" ht="15.75" x14ac:dyDescent="0.25">
      <c r="B514" s="148">
        <f t="shared" ref="B514:B516" si="30">B513+1</f>
        <v>4</v>
      </c>
      <c r="C514" s="235" t="s">
        <v>222</v>
      </c>
      <c r="D514" s="870" t="s">
        <v>206</v>
      </c>
      <c r="E514" s="871" t="s">
        <v>83</v>
      </c>
      <c r="F514" s="523" t="s">
        <v>742</v>
      </c>
      <c r="G514" s="391" t="s">
        <v>434</v>
      </c>
      <c r="H514" s="117"/>
      <c r="I514" s="101"/>
      <c r="J514" s="166"/>
      <c r="K514" s="128" t="s">
        <v>16</v>
      </c>
      <c r="L514" s="878" t="s">
        <v>129</v>
      </c>
      <c r="M514" s="879" t="s">
        <v>91</v>
      </c>
      <c r="N514" s="20">
        <f t="shared" si="29"/>
        <v>4</v>
      </c>
    </row>
    <row r="515" spans="2:14" ht="15.75" x14ac:dyDescent="0.25">
      <c r="B515" s="148">
        <f t="shared" si="30"/>
        <v>5</v>
      </c>
      <c r="C515" s="248" t="s">
        <v>222</v>
      </c>
      <c r="D515" s="872" t="s">
        <v>206</v>
      </c>
      <c r="E515" s="873" t="s">
        <v>83</v>
      </c>
      <c r="F515" s="523" t="s">
        <v>742</v>
      </c>
      <c r="G515" s="426" t="s">
        <v>435</v>
      </c>
      <c r="H515" s="109"/>
      <c r="I515" s="108"/>
      <c r="J515" s="197"/>
      <c r="K515" s="129" t="s">
        <v>16</v>
      </c>
      <c r="L515" s="880" t="s">
        <v>129</v>
      </c>
      <c r="M515" s="881" t="s">
        <v>91</v>
      </c>
      <c r="N515" s="20">
        <f t="shared" si="29"/>
        <v>5</v>
      </c>
    </row>
    <row r="516" spans="2:14" ht="16.5" thickBot="1" x14ac:dyDescent="0.3">
      <c r="B516" s="149">
        <f t="shared" si="30"/>
        <v>6</v>
      </c>
      <c r="C516" s="272" t="s">
        <v>222</v>
      </c>
      <c r="D516" s="874" t="s">
        <v>206</v>
      </c>
      <c r="E516" s="875" t="s">
        <v>83</v>
      </c>
      <c r="F516" s="353" t="s">
        <v>742</v>
      </c>
      <c r="G516" s="396" t="s">
        <v>436</v>
      </c>
      <c r="H516" s="387"/>
      <c r="I516" s="189"/>
      <c r="J516" s="192"/>
      <c r="K516" s="567" t="s">
        <v>16</v>
      </c>
      <c r="L516" s="882" t="s">
        <v>129</v>
      </c>
      <c r="M516" s="883" t="s">
        <v>91</v>
      </c>
      <c r="N516" s="20">
        <f t="shared" si="29"/>
        <v>6</v>
      </c>
    </row>
    <row r="517" spans="2:14" ht="15.75" x14ac:dyDescent="0.25">
      <c r="B517" s="218">
        <f>B516+1</f>
        <v>7</v>
      </c>
      <c r="C517" s="199" t="s">
        <v>120</v>
      </c>
      <c r="D517" s="898" t="s">
        <v>121</v>
      </c>
      <c r="E517" s="899" t="s">
        <v>83</v>
      </c>
      <c r="F517" s="170" t="s">
        <v>123</v>
      </c>
      <c r="G517" s="106" t="s">
        <v>139</v>
      </c>
      <c r="H517" s="106"/>
      <c r="I517" s="382"/>
      <c r="J517" s="162"/>
      <c r="K517" s="170" t="s">
        <v>125</v>
      </c>
      <c r="L517" s="884" t="s">
        <v>126</v>
      </c>
      <c r="M517" s="885" t="s">
        <v>64</v>
      </c>
      <c r="N517" s="39">
        <f>1</f>
        <v>1</v>
      </c>
    </row>
    <row r="518" spans="2:14" ht="15.75" x14ac:dyDescent="0.25">
      <c r="B518" s="147">
        <f>B517+1</f>
        <v>8</v>
      </c>
      <c r="C518" s="349" t="s">
        <v>120</v>
      </c>
      <c r="D518" s="900" t="s">
        <v>121</v>
      </c>
      <c r="E518" s="886" t="s">
        <v>122</v>
      </c>
      <c r="F518" s="129" t="s">
        <v>123</v>
      </c>
      <c r="G518" s="54" t="s">
        <v>137</v>
      </c>
      <c r="H518" s="54"/>
      <c r="I518" s="509"/>
      <c r="J518" s="197"/>
      <c r="K518" s="129" t="s">
        <v>125</v>
      </c>
      <c r="L518" s="886" t="s">
        <v>64</v>
      </c>
      <c r="M518" s="887" t="s">
        <v>126</v>
      </c>
      <c r="N518" s="20">
        <f t="shared" ref="N518:N584" si="31">N517+1</f>
        <v>2</v>
      </c>
    </row>
    <row r="519" spans="2:14" ht="15.75" x14ac:dyDescent="0.25">
      <c r="B519" s="148">
        <f>B518+1</f>
        <v>9</v>
      </c>
      <c r="C519" s="209" t="s">
        <v>120</v>
      </c>
      <c r="D519" s="901" t="s">
        <v>83</v>
      </c>
      <c r="E519" s="888" t="s">
        <v>122</v>
      </c>
      <c r="F519" s="128" t="s">
        <v>123</v>
      </c>
      <c r="G519" s="97" t="s">
        <v>140</v>
      </c>
      <c r="H519" s="97"/>
      <c r="I519" s="530"/>
      <c r="J519" s="166"/>
      <c r="K519" s="128" t="s">
        <v>125</v>
      </c>
      <c r="L519" s="888" t="s">
        <v>64</v>
      </c>
      <c r="M519" s="889" t="s">
        <v>126</v>
      </c>
      <c r="N519" s="20">
        <f t="shared" si="31"/>
        <v>3</v>
      </c>
    </row>
    <row r="520" spans="2:14" ht="15.75" x14ac:dyDescent="0.25">
      <c r="B520" s="148">
        <f t="shared" ref="B520:B535" si="32">B519+1</f>
        <v>10</v>
      </c>
      <c r="C520" s="349" t="s">
        <v>120</v>
      </c>
      <c r="D520" s="900" t="s">
        <v>121</v>
      </c>
      <c r="E520" s="886" t="s">
        <v>122</v>
      </c>
      <c r="F520" s="129" t="s">
        <v>123</v>
      </c>
      <c r="G520" s="54" t="s">
        <v>124</v>
      </c>
      <c r="H520" s="54"/>
      <c r="I520" s="509"/>
      <c r="J520" s="197"/>
      <c r="K520" s="129" t="s">
        <v>125</v>
      </c>
      <c r="L520" s="886" t="s">
        <v>64</v>
      </c>
      <c r="M520" s="887" t="s">
        <v>126</v>
      </c>
      <c r="N520" s="20">
        <f t="shared" si="31"/>
        <v>4</v>
      </c>
    </row>
    <row r="521" spans="2:14" ht="15.75" x14ac:dyDescent="0.25">
      <c r="B521" s="148">
        <f>B520+1</f>
        <v>11</v>
      </c>
      <c r="C521" s="209" t="s">
        <v>120</v>
      </c>
      <c r="D521" s="901" t="s">
        <v>121</v>
      </c>
      <c r="E521" s="888" t="s">
        <v>122</v>
      </c>
      <c r="F521" s="128" t="s">
        <v>123</v>
      </c>
      <c r="G521" s="97" t="s">
        <v>136</v>
      </c>
      <c r="H521" s="97"/>
      <c r="I521" s="530"/>
      <c r="J521" s="166"/>
      <c r="K521" s="128" t="s">
        <v>125</v>
      </c>
      <c r="L521" s="888" t="s">
        <v>64</v>
      </c>
      <c r="M521" s="889" t="s">
        <v>126</v>
      </c>
      <c r="N521" s="20">
        <f>N520+1</f>
        <v>5</v>
      </c>
    </row>
    <row r="522" spans="2:14" ht="15.75" x14ac:dyDescent="0.25">
      <c r="B522" s="148">
        <f>B521+1</f>
        <v>12</v>
      </c>
      <c r="C522" s="209" t="s">
        <v>120</v>
      </c>
      <c r="D522" s="901" t="s">
        <v>122</v>
      </c>
      <c r="E522" s="888" t="s">
        <v>121</v>
      </c>
      <c r="F522" s="128" t="s">
        <v>123</v>
      </c>
      <c r="G522" s="97" t="s">
        <v>145</v>
      </c>
      <c r="H522" s="117"/>
      <c r="I522" s="101"/>
      <c r="J522" s="166"/>
      <c r="K522" s="128" t="s">
        <v>125</v>
      </c>
      <c r="L522" s="888" t="s">
        <v>129</v>
      </c>
      <c r="M522" s="889" t="s">
        <v>64</v>
      </c>
      <c r="N522" s="20">
        <f>N521+1</f>
        <v>6</v>
      </c>
    </row>
    <row r="523" spans="2:14" ht="15.75" x14ac:dyDescent="0.25">
      <c r="B523" s="148">
        <f>B522+1</f>
        <v>13</v>
      </c>
      <c r="C523" s="209" t="s">
        <v>120</v>
      </c>
      <c r="D523" s="901" t="s">
        <v>121</v>
      </c>
      <c r="E523" s="888" t="s">
        <v>83</v>
      </c>
      <c r="F523" s="128" t="s">
        <v>123</v>
      </c>
      <c r="G523" s="97" t="s">
        <v>144</v>
      </c>
      <c r="H523" s="117"/>
      <c r="I523" s="101"/>
      <c r="J523" s="166"/>
      <c r="K523" s="128" t="s">
        <v>125</v>
      </c>
      <c r="L523" s="888" t="s">
        <v>64</v>
      </c>
      <c r="M523" s="889" t="s">
        <v>126</v>
      </c>
      <c r="N523" s="20">
        <f>N522+1</f>
        <v>7</v>
      </c>
    </row>
    <row r="524" spans="2:14" ht="15.75" x14ac:dyDescent="0.25">
      <c r="B524" s="148">
        <f>B523+1</f>
        <v>14</v>
      </c>
      <c r="C524" s="209" t="s">
        <v>120</v>
      </c>
      <c r="D524" s="901" t="s">
        <v>122</v>
      </c>
      <c r="E524" s="888" t="s">
        <v>121</v>
      </c>
      <c r="F524" s="128" t="s">
        <v>123</v>
      </c>
      <c r="G524" s="97" t="s">
        <v>138</v>
      </c>
      <c r="H524" s="97"/>
      <c r="I524" s="530"/>
      <c r="J524" s="166"/>
      <c r="K524" s="128" t="s">
        <v>125</v>
      </c>
      <c r="L524" s="890" t="s">
        <v>126</v>
      </c>
      <c r="M524" s="891" t="s">
        <v>64</v>
      </c>
      <c r="N524" s="20">
        <f>N523+1</f>
        <v>8</v>
      </c>
    </row>
    <row r="525" spans="2:14" ht="15.75" x14ac:dyDescent="0.25">
      <c r="B525" s="148">
        <f t="shared" si="32"/>
        <v>15</v>
      </c>
      <c r="C525" s="209" t="s">
        <v>120</v>
      </c>
      <c r="D525" s="901" t="s">
        <v>121</v>
      </c>
      <c r="E525" s="902" t="s">
        <v>83</v>
      </c>
      <c r="F525" s="128" t="s">
        <v>123</v>
      </c>
      <c r="G525" s="97" t="s">
        <v>134</v>
      </c>
      <c r="H525" s="97"/>
      <c r="I525" s="530"/>
      <c r="J525" s="166"/>
      <c r="K525" s="128" t="s">
        <v>125</v>
      </c>
      <c r="L525" s="888" t="s">
        <v>64</v>
      </c>
      <c r="M525" s="889" t="s">
        <v>126</v>
      </c>
      <c r="N525" s="20">
        <f t="shared" si="31"/>
        <v>9</v>
      </c>
    </row>
    <row r="526" spans="2:14" ht="15.75" x14ac:dyDescent="0.25">
      <c r="B526" s="181">
        <f>B525+1</f>
        <v>16</v>
      </c>
      <c r="C526" s="209" t="s">
        <v>120</v>
      </c>
      <c r="D526" s="901" t="s">
        <v>122</v>
      </c>
      <c r="E526" s="888" t="s">
        <v>121</v>
      </c>
      <c r="F526" s="128" t="s">
        <v>123</v>
      </c>
      <c r="G526" s="97" t="s">
        <v>130</v>
      </c>
      <c r="H526" s="97"/>
      <c r="I526" s="530"/>
      <c r="J526" s="166"/>
      <c r="K526" s="128" t="s">
        <v>125</v>
      </c>
      <c r="L526" s="890" t="s">
        <v>126</v>
      </c>
      <c r="M526" s="891" t="s">
        <v>64</v>
      </c>
      <c r="N526" s="20">
        <f>N525+1</f>
        <v>10</v>
      </c>
    </row>
    <row r="527" spans="2:14" ht="15.75" x14ac:dyDescent="0.25">
      <c r="B527" s="177">
        <f t="shared" si="32"/>
        <v>17</v>
      </c>
      <c r="C527" s="209" t="s">
        <v>120</v>
      </c>
      <c r="D527" s="901" t="s">
        <v>121</v>
      </c>
      <c r="E527" s="888" t="s">
        <v>83</v>
      </c>
      <c r="F527" s="128" t="s">
        <v>123</v>
      </c>
      <c r="G527" s="97" t="s">
        <v>127</v>
      </c>
      <c r="H527" s="97"/>
      <c r="I527" s="530"/>
      <c r="J527" s="166"/>
      <c r="K527" s="128" t="s">
        <v>125</v>
      </c>
      <c r="L527" s="888" t="s">
        <v>64</v>
      </c>
      <c r="M527" s="889" t="s">
        <v>126</v>
      </c>
      <c r="N527" s="20">
        <f t="shared" si="31"/>
        <v>11</v>
      </c>
    </row>
    <row r="528" spans="2:14" ht="15.75" x14ac:dyDescent="0.25">
      <c r="B528" s="181">
        <f t="shared" si="32"/>
        <v>18</v>
      </c>
      <c r="C528" s="209" t="s">
        <v>120</v>
      </c>
      <c r="D528" s="901" t="s">
        <v>83</v>
      </c>
      <c r="E528" s="888" t="s">
        <v>122</v>
      </c>
      <c r="F528" s="128" t="s">
        <v>123</v>
      </c>
      <c r="G528" s="97" t="s">
        <v>135</v>
      </c>
      <c r="H528" s="97"/>
      <c r="I528" s="530"/>
      <c r="J528" s="166"/>
      <c r="K528" s="128" t="s">
        <v>125</v>
      </c>
      <c r="L528" s="888" t="s">
        <v>129</v>
      </c>
      <c r="M528" s="889" t="s">
        <v>64</v>
      </c>
      <c r="N528" s="20">
        <f t="shared" si="31"/>
        <v>12</v>
      </c>
    </row>
    <row r="529" spans="2:14" ht="15.75" x14ac:dyDescent="0.25">
      <c r="B529" s="177">
        <f t="shared" si="32"/>
        <v>19</v>
      </c>
      <c r="C529" s="349" t="s">
        <v>120</v>
      </c>
      <c r="D529" s="900" t="s">
        <v>122</v>
      </c>
      <c r="E529" s="886" t="s">
        <v>121</v>
      </c>
      <c r="F529" s="129" t="s">
        <v>123</v>
      </c>
      <c r="G529" s="54" t="s">
        <v>133</v>
      </c>
      <c r="H529" s="54"/>
      <c r="I529" s="509"/>
      <c r="J529" s="197"/>
      <c r="K529" s="129" t="s">
        <v>125</v>
      </c>
      <c r="L529" s="892" t="s">
        <v>126</v>
      </c>
      <c r="M529" s="893" t="s">
        <v>64</v>
      </c>
      <c r="N529" s="20">
        <f t="shared" si="31"/>
        <v>13</v>
      </c>
    </row>
    <row r="530" spans="2:14" ht="15.75" x14ac:dyDescent="0.25">
      <c r="B530" s="148">
        <f t="shared" si="32"/>
        <v>20</v>
      </c>
      <c r="C530" s="209" t="s">
        <v>120</v>
      </c>
      <c r="D530" s="901" t="s">
        <v>121</v>
      </c>
      <c r="E530" s="888" t="s">
        <v>122</v>
      </c>
      <c r="F530" s="128" t="s">
        <v>123</v>
      </c>
      <c r="G530" s="97" t="s">
        <v>132</v>
      </c>
      <c r="H530" s="97"/>
      <c r="I530" s="530"/>
      <c r="J530" s="531"/>
      <c r="K530" s="128" t="s">
        <v>125</v>
      </c>
      <c r="L530" s="888" t="s">
        <v>64</v>
      </c>
      <c r="M530" s="889" t="s">
        <v>129</v>
      </c>
      <c r="N530" s="20">
        <f t="shared" si="31"/>
        <v>14</v>
      </c>
    </row>
    <row r="531" spans="2:14" ht="15.75" x14ac:dyDescent="0.25">
      <c r="B531" s="148">
        <f t="shared" si="32"/>
        <v>21</v>
      </c>
      <c r="C531" s="209" t="s">
        <v>120</v>
      </c>
      <c r="D531" s="901" t="s">
        <v>122</v>
      </c>
      <c r="E531" s="888" t="s">
        <v>121</v>
      </c>
      <c r="F531" s="128" t="s">
        <v>123</v>
      </c>
      <c r="G531" s="97" t="s">
        <v>128</v>
      </c>
      <c r="H531" s="97"/>
      <c r="I531" s="530"/>
      <c r="J531" s="166"/>
      <c r="K531" s="128" t="s">
        <v>125</v>
      </c>
      <c r="L531" s="888" t="s">
        <v>64</v>
      </c>
      <c r="M531" s="889" t="s">
        <v>129</v>
      </c>
      <c r="N531" s="20">
        <f t="shared" si="31"/>
        <v>15</v>
      </c>
    </row>
    <row r="532" spans="2:14" ht="15.75" x14ac:dyDescent="0.25">
      <c r="B532" s="148">
        <f t="shared" si="32"/>
        <v>22</v>
      </c>
      <c r="C532" s="469" t="s">
        <v>120</v>
      </c>
      <c r="D532" s="903" t="s">
        <v>121</v>
      </c>
      <c r="E532" s="894" t="s">
        <v>122</v>
      </c>
      <c r="F532" s="362" t="s">
        <v>123</v>
      </c>
      <c r="G532" s="234" t="s">
        <v>131</v>
      </c>
      <c r="H532" s="234"/>
      <c r="I532" s="179"/>
      <c r="J532" s="436"/>
      <c r="K532" s="362" t="s">
        <v>125</v>
      </c>
      <c r="L532" s="894" t="s">
        <v>64</v>
      </c>
      <c r="M532" s="895" t="s">
        <v>126</v>
      </c>
      <c r="N532" s="20">
        <f t="shared" si="31"/>
        <v>16</v>
      </c>
    </row>
    <row r="533" spans="2:14" ht="15.75" x14ac:dyDescent="0.25">
      <c r="B533" s="148">
        <f t="shared" si="32"/>
        <v>23</v>
      </c>
      <c r="C533" s="349" t="s">
        <v>120</v>
      </c>
      <c r="D533" s="900" t="s">
        <v>122</v>
      </c>
      <c r="E533" s="886" t="s">
        <v>121</v>
      </c>
      <c r="F533" s="129" t="s">
        <v>123</v>
      </c>
      <c r="G533" s="54" t="s">
        <v>143</v>
      </c>
      <c r="H533" s="109"/>
      <c r="I533" s="108"/>
      <c r="J533" s="197"/>
      <c r="K533" s="129" t="s">
        <v>125</v>
      </c>
      <c r="L533" s="892" t="s">
        <v>126</v>
      </c>
      <c r="M533" s="893" t="s">
        <v>64</v>
      </c>
      <c r="N533" s="20">
        <f t="shared" si="31"/>
        <v>17</v>
      </c>
    </row>
    <row r="534" spans="2:14" ht="15.75" x14ac:dyDescent="0.25">
      <c r="B534" s="181">
        <f t="shared" si="32"/>
        <v>24</v>
      </c>
      <c r="C534" s="209" t="s">
        <v>120</v>
      </c>
      <c r="D534" s="901" t="s">
        <v>121</v>
      </c>
      <c r="E534" s="888" t="s">
        <v>122</v>
      </c>
      <c r="F534" s="128" t="s">
        <v>123</v>
      </c>
      <c r="G534" s="97" t="s">
        <v>142</v>
      </c>
      <c r="H534" s="117"/>
      <c r="I534" s="101"/>
      <c r="J534" s="166"/>
      <c r="K534" s="128" t="s">
        <v>125</v>
      </c>
      <c r="L534" s="888" t="s">
        <v>64</v>
      </c>
      <c r="M534" s="889" t="s">
        <v>129</v>
      </c>
      <c r="N534" s="20">
        <f t="shared" si="31"/>
        <v>18</v>
      </c>
    </row>
    <row r="535" spans="2:14" ht="16.5" thickBot="1" x14ac:dyDescent="0.3">
      <c r="B535" s="343">
        <f t="shared" si="32"/>
        <v>25</v>
      </c>
      <c r="C535" s="350" t="s">
        <v>120</v>
      </c>
      <c r="D535" s="904" t="s">
        <v>122</v>
      </c>
      <c r="E535" s="896" t="s">
        <v>121</v>
      </c>
      <c r="F535" s="130" t="s">
        <v>123</v>
      </c>
      <c r="G535" s="244" t="s">
        <v>141</v>
      </c>
      <c r="H535" s="244"/>
      <c r="I535" s="483"/>
      <c r="J535" s="340"/>
      <c r="K535" s="130" t="s">
        <v>125</v>
      </c>
      <c r="L535" s="896" t="s">
        <v>64</v>
      </c>
      <c r="M535" s="897" t="s">
        <v>126</v>
      </c>
      <c r="N535" s="20">
        <f t="shared" si="31"/>
        <v>19</v>
      </c>
    </row>
    <row r="536" spans="2:14" ht="15.75" x14ac:dyDescent="0.25">
      <c r="B536" s="169">
        <f>B535+1</f>
        <v>26</v>
      </c>
      <c r="C536" s="575" t="s">
        <v>222</v>
      </c>
      <c r="D536" s="908" t="s">
        <v>206</v>
      </c>
      <c r="E536" s="869" t="s">
        <v>83</v>
      </c>
      <c r="F536" s="347" t="s">
        <v>743</v>
      </c>
      <c r="G536" s="865" t="s">
        <v>437</v>
      </c>
      <c r="H536" s="111"/>
      <c r="I536" s="488"/>
      <c r="J536" s="339"/>
      <c r="K536" s="127" t="s">
        <v>16</v>
      </c>
      <c r="L536" s="876" t="s">
        <v>129</v>
      </c>
      <c r="M536" s="877" t="s">
        <v>91</v>
      </c>
      <c r="N536" s="39">
        <f>1</f>
        <v>1</v>
      </c>
    </row>
    <row r="537" spans="2:14" ht="15.75" x14ac:dyDescent="0.25">
      <c r="B537" s="148">
        <f>B536+1</f>
        <v>27</v>
      </c>
      <c r="C537" s="209" t="s">
        <v>222</v>
      </c>
      <c r="D537" s="909" t="s">
        <v>206</v>
      </c>
      <c r="E537" s="871" t="s">
        <v>83</v>
      </c>
      <c r="F537" s="150" t="s">
        <v>743</v>
      </c>
      <c r="G537" s="391" t="s">
        <v>438</v>
      </c>
      <c r="H537" s="97"/>
      <c r="I537" s="530"/>
      <c r="J537" s="166"/>
      <c r="K537" s="128" t="s">
        <v>16</v>
      </c>
      <c r="L537" s="878" t="s">
        <v>129</v>
      </c>
      <c r="M537" s="879" t="s">
        <v>91</v>
      </c>
      <c r="N537" s="20">
        <f t="shared" si="31"/>
        <v>2</v>
      </c>
    </row>
    <row r="538" spans="2:14" ht="15.75" x14ac:dyDescent="0.25">
      <c r="B538" s="148">
        <f t="shared" ref="B538:B593" si="33">B537+1</f>
        <v>28</v>
      </c>
      <c r="C538" s="349" t="s">
        <v>222</v>
      </c>
      <c r="D538" s="910" t="s">
        <v>206</v>
      </c>
      <c r="E538" s="873" t="s">
        <v>83</v>
      </c>
      <c r="F538" s="150" t="s">
        <v>743</v>
      </c>
      <c r="G538" s="426" t="s">
        <v>328</v>
      </c>
      <c r="H538" s="54"/>
      <c r="I538" s="509"/>
      <c r="J538" s="197"/>
      <c r="K538" s="129" t="s">
        <v>16</v>
      </c>
      <c r="L538" s="880" t="s">
        <v>129</v>
      </c>
      <c r="M538" s="881" t="s">
        <v>91</v>
      </c>
      <c r="N538" s="20">
        <f t="shared" si="31"/>
        <v>3</v>
      </c>
    </row>
    <row r="539" spans="2:14" ht="15.75" x14ac:dyDescent="0.25">
      <c r="B539" s="148">
        <f t="shared" si="33"/>
        <v>29</v>
      </c>
      <c r="C539" s="209" t="s">
        <v>222</v>
      </c>
      <c r="D539" s="909" t="s">
        <v>206</v>
      </c>
      <c r="E539" s="871" t="s">
        <v>83</v>
      </c>
      <c r="F539" s="150" t="s">
        <v>743</v>
      </c>
      <c r="G539" s="391" t="s">
        <v>439</v>
      </c>
      <c r="H539" s="97"/>
      <c r="I539" s="530"/>
      <c r="J539" s="166"/>
      <c r="K539" s="128" t="s">
        <v>16</v>
      </c>
      <c r="L539" s="878" t="s">
        <v>129</v>
      </c>
      <c r="M539" s="879" t="s">
        <v>91</v>
      </c>
      <c r="N539" s="20">
        <f t="shared" si="31"/>
        <v>4</v>
      </c>
    </row>
    <row r="540" spans="2:14" ht="15.75" x14ac:dyDescent="0.25">
      <c r="B540" s="148">
        <f t="shared" si="33"/>
        <v>30</v>
      </c>
      <c r="C540" s="349" t="s">
        <v>222</v>
      </c>
      <c r="D540" s="910" t="s">
        <v>206</v>
      </c>
      <c r="E540" s="873" t="s">
        <v>83</v>
      </c>
      <c r="F540" s="150" t="s">
        <v>743</v>
      </c>
      <c r="G540" s="426" t="s">
        <v>440</v>
      </c>
      <c r="H540" s="54"/>
      <c r="I540" s="509"/>
      <c r="J540" s="526"/>
      <c r="K540" s="129" t="s">
        <v>16</v>
      </c>
      <c r="L540" s="880" t="s">
        <v>129</v>
      </c>
      <c r="M540" s="881" t="s">
        <v>91</v>
      </c>
      <c r="N540" s="20">
        <f t="shared" si="31"/>
        <v>5</v>
      </c>
    </row>
    <row r="541" spans="2:14" ht="15.75" x14ac:dyDescent="0.25">
      <c r="B541" s="148">
        <f t="shared" si="33"/>
        <v>31</v>
      </c>
      <c r="C541" s="209" t="s">
        <v>222</v>
      </c>
      <c r="D541" s="909" t="s">
        <v>206</v>
      </c>
      <c r="E541" s="871" t="s">
        <v>83</v>
      </c>
      <c r="F541" s="150" t="s">
        <v>743</v>
      </c>
      <c r="G541" s="391" t="s">
        <v>441</v>
      </c>
      <c r="H541" s="97"/>
      <c r="I541" s="530"/>
      <c r="J541" s="531"/>
      <c r="K541" s="128" t="s">
        <v>16</v>
      </c>
      <c r="L541" s="878" t="s">
        <v>129</v>
      </c>
      <c r="M541" s="879" t="s">
        <v>91</v>
      </c>
      <c r="N541" s="20">
        <f t="shared" si="31"/>
        <v>6</v>
      </c>
    </row>
    <row r="542" spans="2:14" ht="15.75" x14ac:dyDescent="0.25">
      <c r="B542" s="148">
        <f t="shared" si="33"/>
        <v>32</v>
      </c>
      <c r="C542" s="349" t="s">
        <v>222</v>
      </c>
      <c r="D542" s="910" t="s">
        <v>206</v>
      </c>
      <c r="E542" s="873" t="s">
        <v>83</v>
      </c>
      <c r="F542" s="150" t="s">
        <v>743</v>
      </c>
      <c r="G542" s="426" t="s">
        <v>442</v>
      </c>
      <c r="H542" s="54"/>
      <c r="I542" s="509"/>
      <c r="J542" s="197"/>
      <c r="K542" s="129" t="s">
        <v>16</v>
      </c>
      <c r="L542" s="880" t="s">
        <v>129</v>
      </c>
      <c r="M542" s="881" t="s">
        <v>91</v>
      </c>
      <c r="N542" s="20">
        <f t="shared" si="31"/>
        <v>7</v>
      </c>
    </row>
    <row r="543" spans="2:14" ht="15.75" x14ac:dyDescent="0.25">
      <c r="B543" s="148">
        <f t="shared" si="33"/>
        <v>33</v>
      </c>
      <c r="C543" s="209" t="s">
        <v>222</v>
      </c>
      <c r="D543" s="909" t="s">
        <v>206</v>
      </c>
      <c r="E543" s="871" t="s">
        <v>83</v>
      </c>
      <c r="F543" s="150" t="s">
        <v>743</v>
      </c>
      <c r="G543" s="391" t="s">
        <v>443</v>
      </c>
      <c r="H543" s="97"/>
      <c r="I543" s="530"/>
      <c r="J543" s="166"/>
      <c r="K543" s="128" t="s">
        <v>16</v>
      </c>
      <c r="L543" s="878" t="s">
        <v>129</v>
      </c>
      <c r="M543" s="879" t="s">
        <v>91</v>
      </c>
      <c r="N543" s="20">
        <f t="shared" si="31"/>
        <v>8</v>
      </c>
    </row>
    <row r="544" spans="2:14" ht="15.75" x14ac:dyDescent="0.25">
      <c r="B544" s="148">
        <f t="shared" si="33"/>
        <v>34</v>
      </c>
      <c r="C544" s="349" t="s">
        <v>222</v>
      </c>
      <c r="D544" s="910" t="s">
        <v>206</v>
      </c>
      <c r="E544" s="873" t="s">
        <v>83</v>
      </c>
      <c r="F544" s="150" t="s">
        <v>743</v>
      </c>
      <c r="G544" s="426" t="s">
        <v>444</v>
      </c>
      <c r="H544" s="54"/>
      <c r="I544" s="509"/>
      <c r="J544" s="197"/>
      <c r="K544" s="129" t="s">
        <v>16</v>
      </c>
      <c r="L544" s="880" t="s">
        <v>129</v>
      </c>
      <c r="M544" s="881" t="s">
        <v>91</v>
      </c>
      <c r="N544" s="20">
        <f t="shared" si="31"/>
        <v>9</v>
      </c>
    </row>
    <row r="545" spans="2:14" ht="15.75" x14ac:dyDescent="0.25">
      <c r="B545" s="148">
        <f t="shared" si="33"/>
        <v>35</v>
      </c>
      <c r="C545" s="209" t="s">
        <v>222</v>
      </c>
      <c r="D545" s="909" t="s">
        <v>206</v>
      </c>
      <c r="E545" s="871" t="s">
        <v>83</v>
      </c>
      <c r="F545" s="150" t="s">
        <v>743</v>
      </c>
      <c r="G545" s="391" t="s">
        <v>445</v>
      </c>
      <c r="H545" s="97"/>
      <c r="I545" s="530"/>
      <c r="J545" s="166"/>
      <c r="K545" s="128" t="s">
        <v>16</v>
      </c>
      <c r="L545" s="878" t="s">
        <v>129</v>
      </c>
      <c r="M545" s="879" t="s">
        <v>91</v>
      </c>
      <c r="N545" s="20">
        <f t="shared" si="31"/>
        <v>10</v>
      </c>
    </row>
    <row r="546" spans="2:14" ht="15.75" x14ac:dyDescent="0.25">
      <c r="B546" s="148">
        <f t="shared" si="33"/>
        <v>36</v>
      </c>
      <c r="C546" s="349" t="s">
        <v>222</v>
      </c>
      <c r="D546" s="910" t="s">
        <v>206</v>
      </c>
      <c r="E546" s="873" t="s">
        <v>83</v>
      </c>
      <c r="F546" s="150" t="s">
        <v>743</v>
      </c>
      <c r="G546" s="426" t="s">
        <v>446</v>
      </c>
      <c r="H546" s="54"/>
      <c r="I546" s="509"/>
      <c r="J546" s="197"/>
      <c r="K546" s="129" t="s">
        <v>16</v>
      </c>
      <c r="L546" s="880" t="s">
        <v>129</v>
      </c>
      <c r="M546" s="881" t="s">
        <v>91</v>
      </c>
      <c r="N546" s="20">
        <f t="shared" si="31"/>
        <v>11</v>
      </c>
    </row>
    <row r="547" spans="2:14" ht="15.75" x14ac:dyDescent="0.25">
      <c r="B547" s="148">
        <f t="shared" si="33"/>
        <v>37</v>
      </c>
      <c r="C547" s="209" t="s">
        <v>222</v>
      </c>
      <c r="D547" s="909" t="s">
        <v>206</v>
      </c>
      <c r="E547" s="871" t="s">
        <v>83</v>
      </c>
      <c r="F547" s="150" t="s">
        <v>743</v>
      </c>
      <c r="G547" s="391" t="s">
        <v>447</v>
      </c>
      <c r="H547" s="97"/>
      <c r="I547" s="530"/>
      <c r="J547" s="166"/>
      <c r="K547" s="128" t="s">
        <v>16</v>
      </c>
      <c r="L547" s="878" t="s">
        <v>129</v>
      </c>
      <c r="M547" s="879" t="s">
        <v>91</v>
      </c>
      <c r="N547" s="20">
        <f t="shared" si="31"/>
        <v>12</v>
      </c>
    </row>
    <row r="548" spans="2:14" ht="15.75" x14ac:dyDescent="0.25">
      <c r="B548" s="148">
        <f t="shared" si="33"/>
        <v>38</v>
      </c>
      <c r="C548" s="349" t="s">
        <v>222</v>
      </c>
      <c r="D548" s="910" t="s">
        <v>206</v>
      </c>
      <c r="E548" s="873" t="s">
        <v>83</v>
      </c>
      <c r="F548" s="150" t="s">
        <v>743</v>
      </c>
      <c r="G548" s="426" t="s">
        <v>448</v>
      </c>
      <c r="H548" s="54"/>
      <c r="I548" s="509"/>
      <c r="J548" s="197"/>
      <c r="K548" s="129" t="s">
        <v>16</v>
      </c>
      <c r="L548" s="880" t="s">
        <v>129</v>
      </c>
      <c r="M548" s="881" t="s">
        <v>91</v>
      </c>
      <c r="N548" s="20">
        <f t="shared" si="31"/>
        <v>13</v>
      </c>
    </row>
    <row r="549" spans="2:14" ht="15.75" x14ac:dyDescent="0.25">
      <c r="B549" s="181">
        <f t="shared" si="33"/>
        <v>39</v>
      </c>
      <c r="C549" s="209" t="s">
        <v>222</v>
      </c>
      <c r="D549" s="909" t="s">
        <v>206</v>
      </c>
      <c r="E549" s="871" t="s">
        <v>83</v>
      </c>
      <c r="F549" s="150" t="s">
        <v>743</v>
      </c>
      <c r="G549" s="391" t="s">
        <v>449</v>
      </c>
      <c r="H549" s="97"/>
      <c r="I549" s="530"/>
      <c r="J549" s="166"/>
      <c r="K549" s="128" t="s">
        <v>16</v>
      </c>
      <c r="L549" s="878" t="s">
        <v>129</v>
      </c>
      <c r="M549" s="879" t="s">
        <v>91</v>
      </c>
      <c r="N549" s="20">
        <f t="shared" si="31"/>
        <v>14</v>
      </c>
    </row>
    <row r="550" spans="2:14" ht="15.75" x14ac:dyDescent="0.25">
      <c r="B550" s="177">
        <f t="shared" si="33"/>
        <v>40</v>
      </c>
      <c r="C550" s="349" t="s">
        <v>222</v>
      </c>
      <c r="D550" s="910" t="s">
        <v>206</v>
      </c>
      <c r="E550" s="873" t="s">
        <v>83</v>
      </c>
      <c r="F550" s="150" t="s">
        <v>743</v>
      </c>
      <c r="G550" s="426" t="s">
        <v>450</v>
      </c>
      <c r="H550" s="54"/>
      <c r="I550" s="509"/>
      <c r="J550" s="197"/>
      <c r="K550" s="129" t="s">
        <v>16</v>
      </c>
      <c r="L550" s="880" t="s">
        <v>129</v>
      </c>
      <c r="M550" s="881" t="s">
        <v>91</v>
      </c>
      <c r="N550" s="20">
        <f t="shared" si="31"/>
        <v>15</v>
      </c>
    </row>
    <row r="551" spans="2:14" ht="15.75" x14ac:dyDescent="0.25">
      <c r="B551" s="148">
        <f t="shared" si="33"/>
        <v>41</v>
      </c>
      <c r="C551" s="209" t="s">
        <v>222</v>
      </c>
      <c r="D551" s="909" t="s">
        <v>206</v>
      </c>
      <c r="E551" s="871" t="s">
        <v>83</v>
      </c>
      <c r="F551" s="150" t="s">
        <v>743</v>
      </c>
      <c r="G551" s="391" t="s">
        <v>451</v>
      </c>
      <c r="H551" s="117"/>
      <c r="I551" s="101"/>
      <c r="J551" s="166"/>
      <c r="K551" s="128" t="s">
        <v>16</v>
      </c>
      <c r="L551" s="878" t="s">
        <v>129</v>
      </c>
      <c r="M551" s="879" t="s">
        <v>91</v>
      </c>
      <c r="N551" s="20">
        <f t="shared" si="31"/>
        <v>16</v>
      </c>
    </row>
    <row r="552" spans="2:14" ht="15.75" x14ac:dyDescent="0.25">
      <c r="B552" s="148">
        <f t="shared" si="33"/>
        <v>42</v>
      </c>
      <c r="C552" s="349" t="s">
        <v>222</v>
      </c>
      <c r="D552" s="910" t="s">
        <v>206</v>
      </c>
      <c r="E552" s="873" t="s">
        <v>83</v>
      </c>
      <c r="F552" s="150" t="s">
        <v>743</v>
      </c>
      <c r="G552" s="426" t="s">
        <v>452</v>
      </c>
      <c r="H552" s="109"/>
      <c r="I552" s="108"/>
      <c r="J552" s="197"/>
      <c r="K552" s="129" t="s">
        <v>16</v>
      </c>
      <c r="L552" s="880" t="s">
        <v>129</v>
      </c>
      <c r="M552" s="881" t="s">
        <v>91</v>
      </c>
      <c r="N552" s="20">
        <f t="shared" si="31"/>
        <v>17</v>
      </c>
    </row>
    <row r="553" spans="2:14" ht="15.75" x14ac:dyDescent="0.25">
      <c r="B553" s="148">
        <f t="shared" si="33"/>
        <v>43</v>
      </c>
      <c r="C553" s="209" t="s">
        <v>222</v>
      </c>
      <c r="D553" s="909" t="s">
        <v>206</v>
      </c>
      <c r="E553" s="871" t="s">
        <v>83</v>
      </c>
      <c r="F553" s="150" t="s">
        <v>743</v>
      </c>
      <c r="G553" s="391" t="s">
        <v>453</v>
      </c>
      <c r="H553" s="117"/>
      <c r="I553" s="101"/>
      <c r="J553" s="166"/>
      <c r="K553" s="128" t="s">
        <v>16</v>
      </c>
      <c r="L553" s="878" t="s">
        <v>129</v>
      </c>
      <c r="M553" s="879" t="s">
        <v>91</v>
      </c>
      <c r="N553" s="20">
        <f t="shared" si="31"/>
        <v>18</v>
      </c>
    </row>
    <row r="554" spans="2:14" ht="15.75" x14ac:dyDescent="0.25">
      <c r="B554" s="148">
        <f t="shared" si="33"/>
        <v>44</v>
      </c>
      <c r="C554" s="349" t="s">
        <v>222</v>
      </c>
      <c r="D554" s="910" t="s">
        <v>206</v>
      </c>
      <c r="E554" s="873" t="s">
        <v>83</v>
      </c>
      <c r="F554" s="150" t="s">
        <v>743</v>
      </c>
      <c r="G554" s="426" t="s">
        <v>454</v>
      </c>
      <c r="H554" s="109"/>
      <c r="I554" s="108"/>
      <c r="J554" s="197"/>
      <c r="K554" s="129" t="s">
        <v>16</v>
      </c>
      <c r="L554" s="880" t="s">
        <v>129</v>
      </c>
      <c r="M554" s="881" t="s">
        <v>91</v>
      </c>
      <c r="N554" s="20">
        <f t="shared" si="31"/>
        <v>19</v>
      </c>
    </row>
    <row r="555" spans="2:14" ht="15.75" x14ac:dyDescent="0.25">
      <c r="B555" s="148">
        <f t="shared" si="33"/>
        <v>45</v>
      </c>
      <c r="C555" s="209" t="s">
        <v>222</v>
      </c>
      <c r="D555" s="909" t="s">
        <v>206</v>
      </c>
      <c r="E555" s="871" t="s">
        <v>83</v>
      </c>
      <c r="F555" s="150" t="s">
        <v>743</v>
      </c>
      <c r="G555" s="391" t="s">
        <v>455</v>
      </c>
      <c r="H555" s="117"/>
      <c r="I555" s="101"/>
      <c r="J555" s="166"/>
      <c r="K555" s="128" t="s">
        <v>16</v>
      </c>
      <c r="L555" s="878" t="s">
        <v>129</v>
      </c>
      <c r="M555" s="879" t="s">
        <v>91</v>
      </c>
      <c r="N555" s="20">
        <f t="shared" si="31"/>
        <v>20</v>
      </c>
    </row>
    <row r="556" spans="2:14" ht="15.75" x14ac:dyDescent="0.25">
      <c r="B556" s="148">
        <f t="shared" si="33"/>
        <v>46</v>
      </c>
      <c r="C556" s="349" t="s">
        <v>222</v>
      </c>
      <c r="D556" s="910" t="s">
        <v>206</v>
      </c>
      <c r="E556" s="873" t="s">
        <v>83</v>
      </c>
      <c r="F556" s="150" t="s">
        <v>743</v>
      </c>
      <c r="G556" s="426" t="s">
        <v>456</v>
      </c>
      <c r="H556" s="109"/>
      <c r="I556" s="108"/>
      <c r="J556" s="197"/>
      <c r="K556" s="129" t="s">
        <v>16</v>
      </c>
      <c r="L556" s="880" t="s">
        <v>129</v>
      </c>
      <c r="M556" s="881" t="s">
        <v>91</v>
      </c>
      <c r="N556" s="20">
        <f t="shared" si="31"/>
        <v>21</v>
      </c>
    </row>
    <row r="557" spans="2:14" ht="15.75" x14ac:dyDescent="0.25">
      <c r="B557" s="148">
        <f t="shared" si="33"/>
        <v>47</v>
      </c>
      <c r="C557" s="209" t="s">
        <v>222</v>
      </c>
      <c r="D557" s="909" t="s">
        <v>206</v>
      </c>
      <c r="E557" s="871" t="s">
        <v>83</v>
      </c>
      <c r="F557" s="150" t="s">
        <v>743</v>
      </c>
      <c r="G557" s="391" t="s">
        <v>457</v>
      </c>
      <c r="H557" s="117"/>
      <c r="I557" s="101"/>
      <c r="J557" s="166"/>
      <c r="K557" s="128" t="s">
        <v>16</v>
      </c>
      <c r="L557" s="878" t="s">
        <v>129</v>
      </c>
      <c r="M557" s="879" t="s">
        <v>91</v>
      </c>
      <c r="N557" s="20">
        <f t="shared" si="31"/>
        <v>22</v>
      </c>
    </row>
    <row r="558" spans="2:14" ht="16.5" thickBot="1" x14ac:dyDescent="0.3">
      <c r="B558" s="149">
        <f t="shared" si="33"/>
        <v>48</v>
      </c>
      <c r="C558" s="350" t="s">
        <v>222</v>
      </c>
      <c r="D558" s="911" t="s">
        <v>206</v>
      </c>
      <c r="E558" s="905" t="s">
        <v>83</v>
      </c>
      <c r="F558" s="174" t="s">
        <v>743</v>
      </c>
      <c r="G558" s="867" t="s">
        <v>458</v>
      </c>
      <c r="H558" s="114"/>
      <c r="I558" s="113"/>
      <c r="J558" s="340"/>
      <c r="K558" s="130" t="s">
        <v>16</v>
      </c>
      <c r="L558" s="906" t="s">
        <v>129</v>
      </c>
      <c r="M558" s="907" t="s">
        <v>91</v>
      </c>
      <c r="N558" s="20">
        <f t="shared" si="31"/>
        <v>23</v>
      </c>
    </row>
    <row r="559" spans="2:14" ht="15.75" x14ac:dyDescent="0.25">
      <c r="B559" s="177">
        <f t="shared" si="33"/>
        <v>49</v>
      </c>
      <c r="C559" s="199" t="s">
        <v>60</v>
      </c>
      <c r="D559" s="928" t="s">
        <v>59</v>
      </c>
      <c r="E559" s="929" t="s">
        <v>66</v>
      </c>
      <c r="F559" s="818" t="s">
        <v>564</v>
      </c>
      <c r="G559" s="912" t="s">
        <v>514</v>
      </c>
      <c r="H559" s="538"/>
      <c r="I559" s="700"/>
      <c r="J559" s="295"/>
      <c r="K559" s="395" t="s">
        <v>197</v>
      </c>
      <c r="L559" s="914" t="s">
        <v>92</v>
      </c>
      <c r="M559" s="895" t="s">
        <v>197</v>
      </c>
      <c r="N559" s="20">
        <f>1</f>
        <v>1</v>
      </c>
    </row>
    <row r="560" spans="2:14" ht="15.75" x14ac:dyDescent="0.25">
      <c r="B560" s="148">
        <f t="shared" si="33"/>
        <v>50</v>
      </c>
      <c r="C560" s="223" t="s">
        <v>60</v>
      </c>
      <c r="D560" s="927" t="s">
        <v>209</v>
      </c>
      <c r="E560" s="930" t="s">
        <v>60</v>
      </c>
      <c r="F560" s="389" t="s">
        <v>564</v>
      </c>
      <c r="G560" s="1071" t="s">
        <v>515</v>
      </c>
      <c r="H560" s="434"/>
      <c r="I560" s="284"/>
      <c r="J560" s="285"/>
      <c r="K560" s="394" t="s">
        <v>16</v>
      </c>
      <c r="L560" s="914" t="s">
        <v>92</v>
      </c>
      <c r="M560" s="879" t="s">
        <v>88</v>
      </c>
      <c r="N560" s="20">
        <f t="shared" si="31"/>
        <v>2</v>
      </c>
    </row>
    <row r="561" spans="2:14" ht="15.75" x14ac:dyDescent="0.25">
      <c r="B561" s="148">
        <f t="shared" si="33"/>
        <v>51</v>
      </c>
      <c r="C561" s="128" t="s">
        <v>160</v>
      </c>
      <c r="D561" s="931" t="s">
        <v>160</v>
      </c>
      <c r="E561" s="929" t="s">
        <v>66</v>
      </c>
      <c r="F561" s="389" t="s">
        <v>564</v>
      </c>
      <c r="G561" s="1071" t="s">
        <v>516</v>
      </c>
      <c r="H561" s="434"/>
      <c r="I561" s="284"/>
      <c r="J561" s="285"/>
      <c r="K561" s="394" t="s">
        <v>161</v>
      </c>
      <c r="L561" s="915" t="s">
        <v>161</v>
      </c>
      <c r="M561" s="879" t="s">
        <v>205</v>
      </c>
      <c r="N561" s="20">
        <f t="shared" si="31"/>
        <v>3</v>
      </c>
    </row>
    <row r="562" spans="2:14" ht="15.75" x14ac:dyDescent="0.25">
      <c r="B562" s="148">
        <f t="shared" si="33"/>
        <v>52</v>
      </c>
      <c r="C562" s="209" t="s">
        <v>60</v>
      </c>
      <c r="D562" s="927" t="s">
        <v>100</v>
      </c>
      <c r="E562" s="929" t="s">
        <v>120</v>
      </c>
      <c r="F562" s="389" t="s">
        <v>564</v>
      </c>
      <c r="G562" s="1071" t="s">
        <v>517</v>
      </c>
      <c r="H562" s="434"/>
      <c r="I562" s="284"/>
      <c r="J562" s="285"/>
      <c r="K562" s="236" t="s">
        <v>198</v>
      </c>
      <c r="L562" s="914" t="s">
        <v>202</v>
      </c>
      <c r="M562" s="879" t="s">
        <v>208</v>
      </c>
      <c r="N562" s="20">
        <f t="shared" si="31"/>
        <v>4</v>
      </c>
    </row>
    <row r="563" spans="2:14" ht="15.75" x14ac:dyDescent="0.25">
      <c r="B563" s="148">
        <f t="shared" si="33"/>
        <v>53</v>
      </c>
      <c r="C563" s="128" t="s">
        <v>120</v>
      </c>
      <c r="D563" s="931" t="s">
        <v>120</v>
      </c>
      <c r="E563" s="930" t="s">
        <v>60</v>
      </c>
      <c r="F563" s="389" t="s">
        <v>564</v>
      </c>
      <c r="G563" s="1072" t="s">
        <v>518</v>
      </c>
      <c r="H563" s="283"/>
      <c r="I563" s="284"/>
      <c r="J563" s="287"/>
      <c r="K563" s="394" t="s">
        <v>16</v>
      </c>
      <c r="L563" s="915" t="s">
        <v>16</v>
      </c>
      <c r="M563" s="879" t="s">
        <v>202</v>
      </c>
      <c r="N563" s="20">
        <f t="shared" si="31"/>
        <v>5</v>
      </c>
    </row>
    <row r="564" spans="2:14" ht="15.75" x14ac:dyDescent="0.25">
      <c r="B564" s="148">
        <f t="shared" si="33"/>
        <v>54</v>
      </c>
      <c r="C564" s="209" t="s">
        <v>83</v>
      </c>
      <c r="D564" s="927" t="s">
        <v>66</v>
      </c>
      <c r="E564" s="929" t="s">
        <v>120</v>
      </c>
      <c r="F564" s="389" t="s">
        <v>564</v>
      </c>
      <c r="G564" s="1072" t="s">
        <v>519</v>
      </c>
      <c r="H564" s="283"/>
      <c r="I564" s="284"/>
      <c r="J564" s="287"/>
      <c r="K564" s="236" t="s">
        <v>198</v>
      </c>
      <c r="L564" s="914" t="s">
        <v>92</v>
      </c>
      <c r="M564" s="879" t="s">
        <v>208</v>
      </c>
      <c r="N564" s="20">
        <f t="shared" si="31"/>
        <v>6</v>
      </c>
    </row>
    <row r="565" spans="2:14" ht="15.75" x14ac:dyDescent="0.25">
      <c r="B565" s="148">
        <f t="shared" si="33"/>
        <v>55</v>
      </c>
      <c r="C565" s="209" t="s">
        <v>83</v>
      </c>
      <c r="D565" s="927" t="s">
        <v>209</v>
      </c>
      <c r="E565" s="929" t="s">
        <v>66</v>
      </c>
      <c r="F565" s="389" t="s">
        <v>564</v>
      </c>
      <c r="G565" s="1072" t="s">
        <v>520</v>
      </c>
      <c r="H565" s="283"/>
      <c r="I565" s="284"/>
      <c r="J565" s="285"/>
      <c r="K565" s="394" t="s">
        <v>125</v>
      </c>
      <c r="L565" s="915" t="s">
        <v>125</v>
      </c>
      <c r="M565" s="879" t="s">
        <v>64</v>
      </c>
      <c r="N565" s="20">
        <f t="shared" si="31"/>
        <v>7</v>
      </c>
    </row>
    <row r="566" spans="2:14" ht="15.75" x14ac:dyDescent="0.25">
      <c r="B566" s="148">
        <f t="shared" si="33"/>
        <v>56</v>
      </c>
      <c r="C566" s="128" t="s">
        <v>83</v>
      </c>
      <c r="D566" s="931" t="s">
        <v>83</v>
      </c>
      <c r="E566" s="929" t="s">
        <v>66</v>
      </c>
      <c r="F566" s="389" t="s">
        <v>564</v>
      </c>
      <c r="G566" s="1072" t="s">
        <v>521</v>
      </c>
      <c r="H566" s="283"/>
      <c r="I566" s="284"/>
      <c r="J566" s="285"/>
      <c r="K566" s="394" t="s">
        <v>198</v>
      </c>
      <c r="L566" s="915" t="s">
        <v>198</v>
      </c>
      <c r="M566" s="879" t="s">
        <v>92</v>
      </c>
      <c r="N566" s="20">
        <f t="shared" si="31"/>
        <v>8</v>
      </c>
    </row>
    <row r="567" spans="2:14" ht="15.75" x14ac:dyDescent="0.25">
      <c r="B567" s="148">
        <f t="shared" si="33"/>
        <v>57</v>
      </c>
      <c r="C567" s="128" t="s">
        <v>66</v>
      </c>
      <c r="D567" s="931" t="s">
        <v>66</v>
      </c>
      <c r="E567" s="929" t="s">
        <v>345</v>
      </c>
      <c r="F567" s="389" t="s">
        <v>564</v>
      </c>
      <c r="G567" s="1072" t="s">
        <v>522</v>
      </c>
      <c r="H567" s="283"/>
      <c r="I567" s="284"/>
      <c r="J567" s="285"/>
      <c r="K567" s="394" t="s">
        <v>161</v>
      </c>
      <c r="L567" s="915" t="s">
        <v>161</v>
      </c>
      <c r="M567" s="879" t="s">
        <v>202</v>
      </c>
      <c r="N567" s="20">
        <f t="shared" si="31"/>
        <v>9</v>
      </c>
    </row>
    <row r="568" spans="2:14" ht="15.75" x14ac:dyDescent="0.25">
      <c r="B568" s="148">
        <f t="shared" si="33"/>
        <v>58</v>
      </c>
      <c r="C568" s="209" t="s">
        <v>83</v>
      </c>
      <c r="D568" s="927" t="s">
        <v>209</v>
      </c>
      <c r="E568" s="929" t="s">
        <v>345</v>
      </c>
      <c r="F568" s="389" t="s">
        <v>564</v>
      </c>
      <c r="G568" s="1072" t="s">
        <v>23</v>
      </c>
      <c r="H568" s="283"/>
      <c r="I568" s="284"/>
      <c r="J568" s="285"/>
      <c r="K568" s="394" t="s">
        <v>16</v>
      </c>
      <c r="L568" s="914" t="s">
        <v>202</v>
      </c>
      <c r="M568" s="879" t="s">
        <v>64</v>
      </c>
      <c r="N568" s="20">
        <f t="shared" si="31"/>
        <v>10</v>
      </c>
    </row>
    <row r="569" spans="2:14" ht="15.75" x14ac:dyDescent="0.25">
      <c r="B569" s="148">
        <f t="shared" si="33"/>
        <v>59</v>
      </c>
      <c r="C569" s="209" t="s">
        <v>83</v>
      </c>
      <c r="D569" s="927" t="s">
        <v>66</v>
      </c>
      <c r="E569" s="871" t="s">
        <v>345</v>
      </c>
      <c r="F569" s="150" t="s">
        <v>564</v>
      </c>
      <c r="G569" s="1072" t="s">
        <v>746</v>
      </c>
      <c r="H569" s="730"/>
      <c r="I569" s="433"/>
      <c r="J569" s="731"/>
      <c r="K569" s="236" t="s">
        <v>198</v>
      </c>
      <c r="L569" s="914"/>
      <c r="M569" s="879"/>
      <c r="N569" s="20">
        <f t="shared" si="31"/>
        <v>11</v>
      </c>
    </row>
    <row r="570" spans="2:14" ht="15.75" x14ac:dyDescent="0.25">
      <c r="B570" s="148">
        <f t="shared" si="33"/>
        <v>60</v>
      </c>
      <c r="C570" s="209" t="s">
        <v>83</v>
      </c>
      <c r="D570" s="927" t="s">
        <v>66</v>
      </c>
      <c r="E570" s="929" t="s">
        <v>345</v>
      </c>
      <c r="F570" s="389" t="s">
        <v>564</v>
      </c>
      <c r="G570" s="1072" t="s">
        <v>523</v>
      </c>
      <c r="H570" s="283"/>
      <c r="I570" s="284"/>
      <c r="J570" s="285"/>
      <c r="K570" s="394" t="s">
        <v>125</v>
      </c>
      <c r="L570" s="915" t="s">
        <v>125</v>
      </c>
      <c r="M570" s="879" t="s">
        <v>64</v>
      </c>
      <c r="N570" s="20">
        <f t="shared" si="31"/>
        <v>12</v>
      </c>
    </row>
    <row r="571" spans="2:14" ht="15.75" x14ac:dyDescent="0.25">
      <c r="B571" s="148">
        <f t="shared" si="33"/>
        <v>61</v>
      </c>
      <c r="C571" s="209" t="s">
        <v>83</v>
      </c>
      <c r="D571" s="927" t="s">
        <v>66</v>
      </c>
      <c r="E571" s="871" t="s">
        <v>345</v>
      </c>
      <c r="F571" s="150" t="s">
        <v>564</v>
      </c>
      <c r="G571" s="1072" t="s">
        <v>747</v>
      </c>
      <c r="H571" s="730"/>
      <c r="I571" s="433"/>
      <c r="J571" s="731"/>
      <c r="K571" s="236" t="s">
        <v>198</v>
      </c>
      <c r="L571" s="915"/>
      <c r="M571" s="879"/>
      <c r="N571" s="20">
        <f t="shared" si="31"/>
        <v>13</v>
      </c>
    </row>
    <row r="572" spans="2:14" ht="15.75" x14ac:dyDescent="0.25">
      <c r="B572" s="148">
        <f t="shared" si="33"/>
        <v>62</v>
      </c>
      <c r="C572" s="209" t="s">
        <v>83</v>
      </c>
      <c r="D572" s="927" t="s">
        <v>66</v>
      </c>
      <c r="E572" s="929" t="s">
        <v>60</v>
      </c>
      <c r="F572" s="389" t="s">
        <v>564</v>
      </c>
      <c r="G572" s="1072" t="s">
        <v>524</v>
      </c>
      <c r="H572" s="283"/>
      <c r="I572" s="284"/>
      <c r="J572" s="285"/>
      <c r="K572" s="297" t="s">
        <v>197</v>
      </c>
      <c r="L572" s="915" t="s">
        <v>198</v>
      </c>
      <c r="M572" s="879" t="s">
        <v>92</v>
      </c>
      <c r="N572" s="20">
        <f t="shared" si="31"/>
        <v>14</v>
      </c>
    </row>
    <row r="573" spans="2:14" ht="15.75" x14ac:dyDescent="0.25">
      <c r="B573" s="148">
        <f>B572+1</f>
        <v>63</v>
      </c>
      <c r="C573" s="209" t="s">
        <v>83</v>
      </c>
      <c r="D573" s="927" t="s">
        <v>66</v>
      </c>
      <c r="E573" s="871" t="s">
        <v>345</v>
      </c>
      <c r="F573" s="150" t="s">
        <v>564</v>
      </c>
      <c r="G573" s="1072" t="s">
        <v>744</v>
      </c>
      <c r="H573" s="730"/>
      <c r="I573" s="433"/>
      <c r="J573" s="731"/>
      <c r="K573" s="236" t="s">
        <v>198</v>
      </c>
      <c r="L573" s="917" t="s">
        <v>125</v>
      </c>
      <c r="M573" s="918" t="s">
        <v>64</v>
      </c>
      <c r="N573" s="20">
        <f>N572+1</f>
        <v>15</v>
      </c>
    </row>
    <row r="574" spans="2:14" ht="15.75" x14ac:dyDescent="0.25">
      <c r="B574" s="148">
        <f t="shared" ref="B574:B575" si="34">B573+1</f>
        <v>64</v>
      </c>
      <c r="C574" s="209" t="s">
        <v>83</v>
      </c>
      <c r="D574" s="927" t="s">
        <v>66</v>
      </c>
      <c r="E574" s="871" t="s">
        <v>345</v>
      </c>
      <c r="F574" s="150" t="s">
        <v>564</v>
      </c>
      <c r="G574" s="1072" t="s">
        <v>748</v>
      </c>
      <c r="H574" s="730"/>
      <c r="I574" s="433"/>
      <c r="J574" s="731"/>
      <c r="K574" s="236" t="s">
        <v>198</v>
      </c>
      <c r="L574" s="919"/>
      <c r="M574" s="933"/>
      <c r="N574" s="20">
        <f t="shared" ref="N574:N575" si="35">N573+1</f>
        <v>16</v>
      </c>
    </row>
    <row r="575" spans="2:14" ht="15.75" x14ac:dyDescent="0.25">
      <c r="B575" s="148">
        <f t="shared" si="34"/>
        <v>65</v>
      </c>
      <c r="C575" s="469" t="s">
        <v>60</v>
      </c>
      <c r="D575" s="928" t="s">
        <v>13</v>
      </c>
      <c r="E575" s="929" t="s">
        <v>233</v>
      </c>
      <c r="F575" s="818" t="s">
        <v>564</v>
      </c>
      <c r="G575" s="1019" t="s">
        <v>525</v>
      </c>
      <c r="H575" s="699"/>
      <c r="I575" s="700"/>
      <c r="J575" s="295"/>
      <c r="K575" s="394" t="s">
        <v>227</v>
      </c>
      <c r="L575" s="915" t="s">
        <v>227</v>
      </c>
      <c r="M575" s="926" t="s">
        <v>107</v>
      </c>
      <c r="N575" s="20">
        <f t="shared" si="35"/>
        <v>17</v>
      </c>
    </row>
    <row r="576" spans="2:14" ht="15.75" x14ac:dyDescent="0.25">
      <c r="B576" s="148">
        <f t="shared" si="33"/>
        <v>66</v>
      </c>
      <c r="C576" s="209" t="s">
        <v>83</v>
      </c>
      <c r="D576" s="927" t="s">
        <v>66</v>
      </c>
      <c r="E576" s="929" t="s">
        <v>345</v>
      </c>
      <c r="F576" s="389" t="s">
        <v>564</v>
      </c>
      <c r="G576" s="1072" t="s">
        <v>526</v>
      </c>
      <c r="H576" s="283"/>
      <c r="I576" s="284"/>
      <c r="J576" s="285"/>
      <c r="K576" s="297" t="s">
        <v>198</v>
      </c>
      <c r="L576" s="915" t="s">
        <v>125</v>
      </c>
      <c r="M576" s="879" t="s">
        <v>64</v>
      </c>
      <c r="N576" s="20">
        <f t="shared" si="31"/>
        <v>18</v>
      </c>
    </row>
    <row r="577" spans="1:14" ht="15.75" x14ac:dyDescent="0.25">
      <c r="B577" s="148">
        <f t="shared" si="33"/>
        <v>67</v>
      </c>
      <c r="C577" s="209" t="s">
        <v>83</v>
      </c>
      <c r="D577" s="927" t="s">
        <v>66</v>
      </c>
      <c r="E577" s="932" t="s">
        <v>345</v>
      </c>
      <c r="F577" s="389" t="s">
        <v>564</v>
      </c>
      <c r="G577" s="1072" t="s">
        <v>527</v>
      </c>
      <c r="H577" s="283"/>
      <c r="I577" s="284"/>
      <c r="J577" s="285"/>
      <c r="K577" s="297" t="s">
        <v>198</v>
      </c>
      <c r="L577" s="916" t="s">
        <v>125</v>
      </c>
      <c r="M577" s="879" t="s">
        <v>64</v>
      </c>
      <c r="N577" s="20">
        <f t="shared" si="31"/>
        <v>19</v>
      </c>
    </row>
    <row r="578" spans="1:14" ht="15.75" x14ac:dyDescent="0.25">
      <c r="B578" s="148">
        <f t="shared" si="33"/>
        <v>68</v>
      </c>
      <c r="C578" s="223" t="s">
        <v>60</v>
      </c>
      <c r="D578" s="927" t="s">
        <v>209</v>
      </c>
      <c r="E578" s="930" t="s">
        <v>60</v>
      </c>
      <c r="F578" s="389" t="s">
        <v>564</v>
      </c>
      <c r="G578" s="1072" t="s">
        <v>528</v>
      </c>
      <c r="H578" s="325"/>
      <c r="I578" s="326"/>
      <c r="J578" s="295"/>
      <c r="K578" s="394" t="s">
        <v>16</v>
      </c>
      <c r="L578" s="914" t="s">
        <v>92</v>
      </c>
      <c r="M578" s="879" t="s">
        <v>88</v>
      </c>
      <c r="N578" s="20">
        <f t="shared" si="31"/>
        <v>20</v>
      </c>
    </row>
    <row r="579" spans="1:14" ht="15.75" x14ac:dyDescent="0.25">
      <c r="B579" s="181">
        <f t="shared" si="33"/>
        <v>69</v>
      </c>
      <c r="C579" s="209" t="s">
        <v>83</v>
      </c>
      <c r="D579" s="927" t="s">
        <v>66</v>
      </c>
      <c r="E579" s="871" t="s">
        <v>345</v>
      </c>
      <c r="F579" s="389" t="s">
        <v>564</v>
      </c>
      <c r="G579" s="913" t="s">
        <v>529</v>
      </c>
      <c r="H579" s="325"/>
      <c r="I579" s="326"/>
      <c r="J579" s="302"/>
      <c r="K579" s="296" t="s">
        <v>198</v>
      </c>
      <c r="L579" s="917" t="s">
        <v>125</v>
      </c>
      <c r="M579" s="918" t="s">
        <v>64</v>
      </c>
      <c r="N579" s="20">
        <f t="shared" si="31"/>
        <v>21</v>
      </c>
    </row>
    <row r="580" spans="1:14" ht="16.5" thickBot="1" x14ac:dyDescent="0.3">
      <c r="B580" s="177">
        <f t="shared" si="33"/>
        <v>70</v>
      </c>
      <c r="C580" s="735" t="s">
        <v>83</v>
      </c>
      <c r="D580" s="950" t="s">
        <v>66</v>
      </c>
      <c r="E580" s="920" t="s">
        <v>345</v>
      </c>
      <c r="F580" s="951" t="s">
        <v>564</v>
      </c>
      <c r="G580" s="952" t="s">
        <v>530</v>
      </c>
      <c r="H580" s="723"/>
      <c r="I580" s="724"/>
      <c r="J580" s="327"/>
      <c r="K580" s="404" t="s">
        <v>198</v>
      </c>
      <c r="L580" s="924" t="s">
        <v>125</v>
      </c>
      <c r="M580" s="925" t="s">
        <v>64</v>
      </c>
      <c r="N580" s="20">
        <f t="shared" si="31"/>
        <v>22</v>
      </c>
    </row>
    <row r="581" spans="1:14" ht="15.75" x14ac:dyDescent="0.25">
      <c r="A581" s="432"/>
      <c r="B581" s="169">
        <f>B580+1</f>
        <v>71</v>
      </c>
      <c r="C581" s="199" t="s">
        <v>120</v>
      </c>
      <c r="D581" s="954" t="s">
        <v>121</v>
      </c>
      <c r="E581" s="955" t="s">
        <v>122</v>
      </c>
      <c r="F581" s="465" t="s">
        <v>146</v>
      </c>
      <c r="G581" s="173" t="s">
        <v>150</v>
      </c>
      <c r="H581" s="106"/>
      <c r="I581" s="382"/>
      <c r="J581" s="953"/>
      <c r="K581" s="171" t="s">
        <v>125</v>
      </c>
      <c r="L581" s="955" t="s">
        <v>64</v>
      </c>
      <c r="M581" s="963" t="s">
        <v>126</v>
      </c>
      <c r="N581" s="20">
        <f>1</f>
        <v>1</v>
      </c>
    </row>
    <row r="582" spans="1:14" ht="15.75" x14ac:dyDescent="0.25">
      <c r="B582" s="148">
        <f t="shared" si="33"/>
        <v>72</v>
      </c>
      <c r="C582" s="349" t="s">
        <v>120</v>
      </c>
      <c r="D582" s="956" t="s">
        <v>83</v>
      </c>
      <c r="E582" s="957" t="s">
        <v>122</v>
      </c>
      <c r="F582" s="466" t="s">
        <v>146</v>
      </c>
      <c r="G582" s="198" t="s">
        <v>153</v>
      </c>
      <c r="H582" s="54"/>
      <c r="I582" s="509"/>
      <c r="J582" s="197"/>
      <c r="K582" s="249" t="s">
        <v>125</v>
      </c>
      <c r="L582" s="957" t="s">
        <v>129</v>
      </c>
      <c r="M582" s="964" t="s">
        <v>64</v>
      </c>
      <c r="N582" s="20">
        <f t="shared" si="31"/>
        <v>2</v>
      </c>
    </row>
    <row r="583" spans="1:14" ht="15.75" x14ac:dyDescent="0.25">
      <c r="B583" s="181">
        <f t="shared" si="33"/>
        <v>73</v>
      </c>
      <c r="C583" s="209" t="s">
        <v>120</v>
      </c>
      <c r="D583" s="958" t="s">
        <v>122</v>
      </c>
      <c r="E583" s="946" t="s">
        <v>121</v>
      </c>
      <c r="F583" s="200" t="s">
        <v>146</v>
      </c>
      <c r="G583" s="176" t="s">
        <v>158</v>
      </c>
      <c r="H583" s="97"/>
      <c r="I583" s="530"/>
      <c r="J583" s="166"/>
      <c r="K583" s="236" t="s">
        <v>125</v>
      </c>
      <c r="L583" s="946" t="s">
        <v>64</v>
      </c>
      <c r="M583" s="965" t="s">
        <v>126</v>
      </c>
      <c r="N583" s="20">
        <f t="shared" si="31"/>
        <v>3</v>
      </c>
    </row>
    <row r="584" spans="1:14" ht="15.75" x14ac:dyDescent="0.25">
      <c r="B584" s="177">
        <f t="shared" si="33"/>
        <v>74</v>
      </c>
      <c r="C584" s="349" t="s">
        <v>120</v>
      </c>
      <c r="D584" s="956" t="s">
        <v>121</v>
      </c>
      <c r="E584" s="957" t="s">
        <v>83</v>
      </c>
      <c r="F584" s="466" t="s">
        <v>146</v>
      </c>
      <c r="G584" s="198" t="s">
        <v>151</v>
      </c>
      <c r="H584" s="54"/>
      <c r="I584" s="509"/>
      <c r="J584" s="526"/>
      <c r="K584" s="249" t="s">
        <v>125</v>
      </c>
      <c r="L584" s="957" t="s">
        <v>64</v>
      </c>
      <c r="M584" s="964" t="s">
        <v>129</v>
      </c>
      <c r="N584" s="20">
        <f t="shared" si="31"/>
        <v>4</v>
      </c>
    </row>
    <row r="585" spans="1:14" ht="15.75" x14ac:dyDescent="0.25">
      <c r="B585" s="148">
        <f t="shared" si="33"/>
        <v>75</v>
      </c>
      <c r="C585" s="209" t="s">
        <v>120</v>
      </c>
      <c r="D585" s="958" t="s">
        <v>122</v>
      </c>
      <c r="E585" s="946" t="s">
        <v>121</v>
      </c>
      <c r="F585" s="200" t="s">
        <v>146</v>
      </c>
      <c r="G585" s="176" t="s">
        <v>156</v>
      </c>
      <c r="H585" s="97"/>
      <c r="I585" s="530"/>
      <c r="J585" s="166"/>
      <c r="K585" s="236" t="s">
        <v>125</v>
      </c>
      <c r="L585" s="966" t="s">
        <v>126</v>
      </c>
      <c r="M585" s="871" t="s">
        <v>64</v>
      </c>
      <c r="N585" s="20">
        <f t="shared" ref="N585:N592" si="36">N584+1</f>
        <v>5</v>
      </c>
    </row>
    <row r="586" spans="1:14" ht="15.75" x14ac:dyDescent="0.25">
      <c r="B586" s="148">
        <f t="shared" si="33"/>
        <v>76</v>
      </c>
      <c r="C586" s="209" t="s">
        <v>120</v>
      </c>
      <c r="D586" s="958" t="s">
        <v>121</v>
      </c>
      <c r="E586" s="946" t="s">
        <v>122</v>
      </c>
      <c r="F586" s="200" t="s">
        <v>146</v>
      </c>
      <c r="G586" s="176" t="s">
        <v>154</v>
      </c>
      <c r="H586" s="97"/>
      <c r="I586" s="530"/>
      <c r="J586" s="166"/>
      <c r="K586" s="236" t="s">
        <v>125</v>
      </c>
      <c r="L586" s="946" t="s">
        <v>64</v>
      </c>
      <c r="M586" s="965" t="s">
        <v>126</v>
      </c>
      <c r="N586" s="20">
        <f t="shared" si="36"/>
        <v>6</v>
      </c>
    </row>
    <row r="587" spans="1:14" ht="15.75" x14ac:dyDescent="0.25">
      <c r="B587" s="148">
        <f t="shared" si="33"/>
        <v>77</v>
      </c>
      <c r="C587" s="209" t="s">
        <v>120</v>
      </c>
      <c r="D587" s="958" t="s">
        <v>122</v>
      </c>
      <c r="E587" s="946" t="s">
        <v>121</v>
      </c>
      <c r="F587" s="200" t="s">
        <v>146</v>
      </c>
      <c r="G587" s="176" t="s">
        <v>152</v>
      </c>
      <c r="H587" s="97"/>
      <c r="I587" s="530"/>
      <c r="J587" s="166"/>
      <c r="K587" s="236" t="s">
        <v>125</v>
      </c>
      <c r="L587" s="966" t="s">
        <v>126</v>
      </c>
      <c r="M587" s="871" t="s">
        <v>64</v>
      </c>
      <c r="N587" s="20">
        <f t="shared" si="36"/>
        <v>7</v>
      </c>
    </row>
    <row r="588" spans="1:14" ht="15.75" x14ac:dyDescent="0.25">
      <c r="B588" s="148">
        <f t="shared" si="33"/>
        <v>78</v>
      </c>
      <c r="C588" s="349" t="s">
        <v>120</v>
      </c>
      <c r="D588" s="956" t="s">
        <v>121</v>
      </c>
      <c r="E588" s="957" t="s">
        <v>122</v>
      </c>
      <c r="F588" s="466" t="s">
        <v>146</v>
      </c>
      <c r="G588" s="198" t="s">
        <v>155</v>
      </c>
      <c r="H588" s="54"/>
      <c r="I588" s="509"/>
      <c r="J588" s="197"/>
      <c r="K588" s="249" t="s">
        <v>125</v>
      </c>
      <c r="L588" s="957" t="s">
        <v>64</v>
      </c>
      <c r="M588" s="964" t="s">
        <v>126</v>
      </c>
      <c r="N588" s="20">
        <f t="shared" si="36"/>
        <v>8</v>
      </c>
    </row>
    <row r="589" spans="1:14" ht="15.75" x14ac:dyDescent="0.25">
      <c r="B589" s="148">
        <f t="shared" si="33"/>
        <v>79</v>
      </c>
      <c r="C589" s="209" t="s">
        <v>120</v>
      </c>
      <c r="D589" s="958" t="s">
        <v>121</v>
      </c>
      <c r="E589" s="946" t="s">
        <v>122</v>
      </c>
      <c r="F589" s="200" t="s">
        <v>146</v>
      </c>
      <c r="G589" s="176" t="s">
        <v>157</v>
      </c>
      <c r="H589" s="97"/>
      <c r="I589" s="530"/>
      <c r="J589" s="166"/>
      <c r="K589" s="236" t="s">
        <v>125</v>
      </c>
      <c r="L589" s="966" t="s">
        <v>126</v>
      </c>
      <c r="M589" s="871" t="s">
        <v>64</v>
      </c>
      <c r="N589" s="20">
        <f t="shared" si="36"/>
        <v>9</v>
      </c>
    </row>
    <row r="590" spans="1:14" ht="15.75" x14ac:dyDescent="0.25">
      <c r="B590" s="148">
        <f t="shared" si="33"/>
        <v>80</v>
      </c>
      <c r="C590" s="735" t="s">
        <v>120</v>
      </c>
      <c r="D590" s="959" t="s">
        <v>121</v>
      </c>
      <c r="E590" s="960" t="s">
        <v>122</v>
      </c>
      <c r="F590" s="949" t="s">
        <v>146</v>
      </c>
      <c r="G590" s="505" t="s">
        <v>148</v>
      </c>
      <c r="H590" s="398"/>
      <c r="I590" s="399"/>
      <c r="J590" s="377"/>
      <c r="K590" s="464" t="s">
        <v>125</v>
      </c>
      <c r="L590" s="960" t="s">
        <v>64</v>
      </c>
      <c r="M590" s="967" t="s">
        <v>126</v>
      </c>
      <c r="N590" s="20">
        <f t="shared" si="36"/>
        <v>10</v>
      </c>
    </row>
    <row r="591" spans="1:14" ht="15.75" x14ac:dyDescent="0.25">
      <c r="B591" s="181">
        <f t="shared" si="33"/>
        <v>81</v>
      </c>
      <c r="C591" s="209" t="s">
        <v>120</v>
      </c>
      <c r="D591" s="958" t="s">
        <v>121</v>
      </c>
      <c r="E591" s="946" t="s">
        <v>122</v>
      </c>
      <c r="F591" s="200" t="s">
        <v>146</v>
      </c>
      <c r="G591" s="176" t="s">
        <v>147</v>
      </c>
      <c r="H591" s="97"/>
      <c r="I591" s="530"/>
      <c r="J591" s="166"/>
      <c r="K591" s="236" t="s">
        <v>125</v>
      </c>
      <c r="L591" s="946" t="s">
        <v>64</v>
      </c>
      <c r="M591" s="965" t="s">
        <v>126</v>
      </c>
      <c r="N591" s="20">
        <f t="shared" si="36"/>
        <v>11</v>
      </c>
    </row>
    <row r="592" spans="1:14" ht="16.5" thickBot="1" x14ac:dyDescent="0.3">
      <c r="B592" s="343">
        <f t="shared" si="33"/>
        <v>82</v>
      </c>
      <c r="C592" s="350" t="s">
        <v>120</v>
      </c>
      <c r="D592" s="961" t="s">
        <v>121</v>
      </c>
      <c r="E592" s="962" t="s">
        <v>83</v>
      </c>
      <c r="F592" s="467" t="s">
        <v>146</v>
      </c>
      <c r="G592" s="243" t="s">
        <v>149</v>
      </c>
      <c r="H592" s="244"/>
      <c r="I592" s="483"/>
      <c r="J592" s="340"/>
      <c r="K592" s="245" t="s">
        <v>125</v>
      </c>
      <c r="L592" s="962" t="s">
        <v>64</v>
      </c>
      <c r="M592" s="968" t="s">
        <v>129</v>
      </c>
      <c r="N592" s="20">
        <f t="shared" si="36"/>
        <v>12</v>
      </c>
    </row>
    <row r="593" spans="2:14" ht="15.75" x14ac:dyDescent="0.25">
      <c r="B593" s="118">
        <f t="shared" si="33"/>
        <v>83</v>
      </c>
      <c r="C593" s="110" t="s">
        <v>58</v>
      </c>
      <c r="D593" s="941" t="s">
        <v>59</v>
      </c>
      <c r="E593" s="876" t="s">
        <v>60</v>
      </c>
      <c r="F593" s="347" t="s">
        <v>565</v>
      </c>
      <c r="G593" s="940" t="s">
        <v>61</v>
      </c>
      <c r="H593" s="527"/>
      <c r="I593" s="488"/>
      <c r="J593" s="112"/>
      <c r="K593" s="127" t="s">
        <v>62</v>
      </c>
      <c r="L593" s="969" t="s">
        <v>63</v>
      </c>
      <c r="M593" s="970" t="s">
        <v>64</v>
      </c>
      <c r="N593" s="39">
        <f>1</f>
        <v>1</v>
      </c>
    </row>
    <row r="594" spans="2:14" ht="15.75" x14ac:dyDescent="0.25">
      <c r="B594" s="119">
        <f>B593+1</f>
        <v>84</v>
      </c>
      <c r="C594" s="115" t="s">
        <v>58</v>
      </c>
      <c r="D594" s="942" t="s">
        <v>59</v>
      </c>
      <c r="E594" s="878" t="s">
        <v>60</v>
      </c>
      <c r="F594" s="150" t="s">
        <v>565</v>
      </c>
      <c r="G594" s="934" t="s">
        <v>65</v>
      </c>
      <c r="H594" s="96"/>
      <c r="I594" s="530"/>
      <c r="J594" s="116"/>
      <c r="K594" s="128" t="s">
        <v>62</v>
      </c>
      <c r="L594" s="938" t="s">
        <v>63</v>
      </c>
      <c r="M594" s="966" t="s">
        <v>64</v>
      </c>
      <c r="N594" s="20">
        <f t="shared" ref="N594:N611" si="37">N593+1</f>
        <v>2</v>
      </c>
    </row>
    <row r="595" spans="2:14" ht="15.75" x14ac:dyDescent="0.25">
      <c r="B595" s="120">
        <f t="shared" ref="B595:B609" si="38">B594+1</f>
        <v>85</v>
      </c>
      <c r="C595" s="81" t="s">
        <v>66</v>
      </c>
      <c r="D595" s="943" t="s">
        <v>59</v>
      </c>
      <c r="E595" s="944" t="s">
        <v>60</v>
      </c>
      <c r="F595" s="150" t="s">
        <v>565</v>
      </c>
      <c r="G595" s="935" t="s">
        <v>67</v>
      </c>
      <c r="H595" s="501"/>
      <c r="I595" s="509"/>
      <c r="J595" s="55"/>
      <c r="K595" s="129" t="s">
        <v>62</v>
      </c>
      <c r="L595" s="937" t="s">
        <v>63</v>
      </c>
      <c r="M595" s="971" t="s">
        <v>64</v>
      </c>
      <c r="N595" s="20">
        <f t="shared" si="37"/>
        <v>3</v>
      </c>
    </row>
    <row r="596" spans="2:14" ht="15.75" x14ac:dyDescent="0.25">
      <c r="B596" s="119">
        <f t="shared" si="38"/>
        <v>86</v>
      </c>
      <c r="C596" s="115" t="s">
        <v>66</v>
      </c>
      <c r="D596" s="942" t="s">
        <v>59</v>
      </c>
      <c r="E596" s="945" t="s">
        <v>60</v>
      </c>
      <c r="F596" s="150" t="s">
        <v>565</v>
      </c>
      <c r="G596" s="934" t="s">
        <v>68</v>
      </c>
      <c r="H596" s="96"/>
      <c r="I596" s="530"/>
      <c r="J596" s="116"/>
      <c r="K596" s="128" t="s">
        <v>62</v>
      </c>
      <c r="L596" s="938" t="s">
        <v>63</v>
      </c>
      <c r="M596" s="966" t="s">
        <v>64</v>
      </c>
      <c r="N596" s="20">
        <f t="shared" si="37"/>
        <v>4</v>
      </c>
    </row>
    <row r="597" spans="2:14" ht="15.75" x14ac:dyDescent="0.25">
      <c r="B597" s="120">
        <f t="shared" si="38"/>
        <v>87</v>
      </c>
      <c r="C597" s="81" t="s">
        <v>58</v>
      </c>
      <c r="D597" s="943" t="s">
        <v>59</v>
      </c>
      <c r="E597" s="880" t="s">
        <v>60</v>
      </c>
      <c r="F597" s="150" t="s">
        <v>565</v>
      </c>
      <c r="G597" s="935" t="s">
        <v>69</v>
      </c>
      <c r="H597" s="501"/>
      <c r="I597" s="509"/>
      <c r="J597" s="509"/>
      <c r="K597" s="129" t="s">
        <v>62</v>
      </c>
      <c r="L597" s="937" t="s">
        <v>63</v>
      </c>
      <c r="M597" s="971" t="s">
        <v>64</v>
      </c>
      <c r="N597" s="20">
        <f t="shared" si="37"/>
        <v>5</v>
      </c>
    </row>
    <row r="598" spans="2:14" ht="15.75" x14ac:dyDescent="0.25">
      <c r="B598" s="119">
        <f t="shared" si="38"/>
        <v>88</v>
      </c>
      <c r="C598" s="115" t="s">
        <v>58</v>
      </c>
      <c r="D598" s="942" t="s">
        <v>59</v>
      </c>
      <c r="E598" s="878" t="s">
        <v>60</v>
      </c>
      <c r="F598" s="150" t="s">
        <v>565</v>
      </c>
      <c r="G598" s="934" t="s">
        <v>70</v>
      </c>
      <c r="H598" s="96"/>
      <c r="I598" s="530"/>
      <c r="J598" s="530"/>
      <c r="K598" s="128" t="s">
        <v>62</v>
      </c>
      <c r="L598" s="938" t="s">
        <v>63</v>
      </c>
      <c r="M598" s="966" t="s">
        <v>64</v>
      </c>
      <c r="N598" s="20">
        <f t="shared" si="37"/>
        <v>6</v>
      </c>
    </row>
    <row r="599" spans="2:14" ht="15.75" x14ac:dyDescent="0.25">
      <c r="B599" s="120">
        <f t="shared" si="38"/>
        <v>89</v>
      </c>
      <c r="C599" s="81" t="s">
        <v>58</v>
      </c>
      <c r="D599" s="943" t="s">
        <v>59</v>
      </c>
      <c r="E599" s="880" t="s">
        <v>60</v>
      </c>
      <c r="F599" s="150" t="s">
        <v>565</v>
      </c>
      <c r="G599" s="935" t="s">
        <v>71</v>
      </c>
      <c r="H599" s="501"/>
      <c r="I599" s="509"/>
      <c r="J599" s="55"/>
      <c r="K599" s="129" t="s">
        <v>62</v>
      </c>
      <c r="L599" s="937" t="s">
        <v>63</v>
      </c>
      <c r="M599" s="971" t="s">
        <v>64</v>
      </c>
      <c r="N599" s="20">
        <f t="shared" si="37"/>
        <v>7</v>
      </c>
    </row>
    <row r="600" spans="2:14" ht="15.75" x14ac:dyDescent="0.25">
      <c r="B600" s="119">
        <f t="shared" si="38"/>
        <v>90</v>
      </c>
      <c r="C600" s="115" t="s">
        <v>66</v>
      </c>
      <c r="D600" s="942" t="s">
        <v>59</v>
      </c>
      <c r="E600" s="945" t="s">
        <v>60</v>
      </c>
      <c r="F600" s="150" t="s">
        <v>565</v>
      </c>
      <c r="G600" s="934" t="s">
        <v>72</v>
      </c>
      <c r="H600" s="96"/>
      <c r="I600" s="530"/>
      <c r="J600" s="116"/>
      <c r="K600" s="128" t="s">
        <v>62</v>
      </c>
      <c r="L600" s="938" t="s">
        <v>63</v>
      </c>
      <c r="M600" s="966" t="s">
        <v>64</v>
      </c>
      <c r="N600" s="20">
        <f t="shared" si="37"/>
        <v>8</v>
      </c>
    </row>
    <row r="601" spans="2:14" ht="15.75" x14ac:dyDescent="0.25">
      <c r="B601" s="119">
        <f t="shared" si="38"/>
        <v>91</v>
      </c>
      <c r="C601" s="115" t="s">
        <v>58</v>
      </c>
      <c r="D601" s="942" t="s">
        <v>59</v>
      </c>
      <c r="E601" s="878" t="s">
        <v>60</v>
      </c>
      <c r="F601" s="150" t="s">
        <v>565</v>
      </c>
      <c r="G601" s="934" t="s">
        <v>73</v>
      </c>
      <c r="H601" s="96"/>
      <c r="I601" s="530"/>
      <c r="J601" s="116"/>
      <c r="K601" s="128" t="s">
        <v>62</v>
      </c>
      <c r="L601" s="938" t="s">
        <v>63</v>
      </c>
      <c r="M601" s="966" t="s">
        <v>64</v>
      </c>
      <c r="N601" s="20">
        <f t="shared" si="37"/>
        <v>9</v>
      </c>
    </row>
    <row r="602" spans="2:14" ht="15.75" x14ac:dyDescent="0.25">
      <c r="B602" s="231">
        <f t="shared" si="38"/>
        <v>92</v>
      </c>
      <c r="C602" s="223" t="s">
        <v>60</v>
      </c>
      <c r="D602" s="947" t="s">
        <v>66</v>
      </c>
      <c r="E602" s="948" t="s">
        <v>345</v>
      </c>
      <c r="F602" s="151" t="s">
        <v>565</v>
      </c>
      <c r="G602" s="1019" t="s">
        <v>745</v>
      </c>
      <c r="H602" s="196"/>
      <c r="I602" s="835"/>
      <c r="J602" s="836"/>
      <c r="K602" s="128" t="s">
        <v>62</v>
      </c>
      <c r="L602" s="937"/>
      <c r="M602" s="971"/>
      <c r="N602" s="20">
        <f t="shared" si="37"/>
        <v>10</v>
      </c>
    </row>
    <row r="603" spans="2:14" ht="15.75" x14ac:dyDescent="0.25">
      <c r="B603" s="119">
        <f t="shared" si="38"/>
        <v>93</v>
      </c>
      <c r="C603" s="115" t="s">
        <v>66</v>
      </c>
      <c r="D603" s="942" t="s">
        <v>59</v>
      </c>
      <c r="E603" s="945" t="s">
        <v>60</v>
      </c>
      <c r="F603" s="150" t="s">
        <v>565</v>
      </c>
      <c r="G603" s="934" t="s">
        <v>74</v>
      </c>
      <c r="H603" s="97"/>
      <c r="I603" s="530"/>
      <c r="J603" s="116"/>
      <c r="K603" s="128" t="s">
        <v>62</v>
      </c>
      <c r="L603" s="938" t="s">
        <v>63</v>
      </c>
      <c r="M603" s="966" t="s">
        <v>64</v>
      </c>
      <c r="N603" s="20">
        <f t="shared" si="37"/>
        <v>11</v>
      </c>
    </row>
    <row r="604" spans="2:14" ht="15.75" x14ac:dyDescent="0.25">
      <c r="B604" s="120">
        <f t="shared" si="38"/>
        <v>94</v>
      </c>
      <c r="C604" s="81" t="s">
        <v>66</v>
      </c>
      <c r="D604" s="943" t="s">
        <v>59</v>
      </c>
      <c r="E604" s="944" t="s">
        <v>60</v>
      </c>
      <c r="F604" s="150" t="s">
        <v>565</v>
      </c>
      <c r="G604" s="935" t="s">
        <v>75</v>
      </c>
      <c r="H604" s="54"/>
      <c r="I604" s="509"/>
      <c r="J604" s="55"/>
      <c r="K604" s="129" t="s">
        <v>62</v>
      </c>
      <c r="L604" s="937" t="s">
        <v>63</v>
      </c>
      <c r="M604" s="971" t="s">
        <v>64</v>
      </c>
      <c r="N604" s="20">
        <f t="shared" si="37"/>
        <v>12</v>
      </c>
    </row>
    <row r="605" spans="2:14" ht="15.75" x14ac:dyDescent="0.25">
      <c r="B605" s="119">
        <f t="shared" si="38"/>
        <v>95</v>
      </c>
      <c r="C605" s="115" t="s">
        <v>58</v>
      </c>
      <c r="D605" s="942" t="s">
        <v>59</v>
      </c>
      <c r="E605" s="878" t="s">
        <v>60</v>
      </c>
      <c r="F605" s="150" t="s">
        <v>565</v>
      </c>
      <c r="G605" s="934" t="s">
        <v>76</v>
      </c>
      <c r="H605" s="97"/>
      <c r="I605" s="530"/>
      <c r="J605" s="116"/>
      <c r="K605" s="128" t="s">
        <v>62</v>
      </c>
      <c r="L605" s="938" t="s">
        <v>63</v>
      </c>
      <c r="M605" s="966" t="s">
        <v>64</v>
      </c>
      <c r="N605" s="20">
        <f t="shared" si="37"/>
        <v>13</v>
      </c>
    </row>
    <row r="606" spans="2:14" ht="15.75" x14ac:dyDescent="0.25">
      <c r="B606" s="120">
        <f t="shared" si="38"/>
        <v>96</v>
      </c>
      <c r="C606" s="81" t="s">
        <v>66</v>
      </c>
      <c r="D606" s="943" t="s">
        <v>59</v>
      </c>
      <c r="E606" s="944" t="s">
        <v>60</v>
      </c>
      <c r="F606" s="150" t="s">
        <v>565</v>
      </c>
      <c r="G606" s="935" t="s">
        <v>77</v>
      </c>
      <c r="H606" s="54"/>
      <c r="I606" s="509"/>
      <c r="J606" s="55"/>
      <c r="K606" s="129" t="s">
        <v>62</v>
      </c>
      <c r="L606" s="937" t="s">
        <v>63</v>
      </c>
      <c r="M606" s="971" t="s">
        <v>64</v>
      </c>
      <c r="N606" s="20">
        <f t="shared" si="37"/>
        <v>14</v>
      </c>
    </row>
    <row r="607" spans="2:14" ht="15.75" x14ac:dyDescent="0.25">
      <c r="B607" s="119">
        <f t="shared" si="38"/>
        <v>97</v>
      </c>
      <c r="C607" s="115" t="s">
        <v>66</v>
      </c>
      <c r="D607" s="942" t="s">
        <v>59</v>
      </c>
      <c r="E607" s="945" t="s">
        <v>60</v>
      </c>
      <c r="F607" s="150" t="s">
        <v>565</v>
      </c>
      <c r="G607" s="934" t="s">
        <v>78</v>
      </c>
      <c r="H607" s="97"/>
      <c r="I607" s="530"/>
      <c r="J607" s="116"/>
      <c r="K607" s="128" t="s">
        <v>62</v>
      </c>
      <c r="L607" s="938" t="s">
        <v>63</v>
      </c>
      <c r="M607" s="966" t="s">
        <v>64</v>
      </c>
      <c r="N607" s="20">
        <f t="shared" si="37"/>
        <v>15</v>
      </c>
    </row>
    <row r="608" spans="2:14" ht="15.75" x14ac:dyDescent="0.25">
      <c r="B608" s="119">
        <f t="shared" si="38"/>
        <v>98</v>
      </c>
      <c r="C608" s="115" t="s">
        <v>58</v>
      </c>
      <c r="D608" s="942" t="s">
        <v>59</v>
      </c>
      <c r="E608" s="878" t="s">
        <v>60</v>
      </c>
      <c r="F608" s="150" t="s">
        <v>565</v>
      </c>
      <c r="G608" s="934" t="s">
        <v>79</v>
      </c>
      <c r="H608" s="97"/>
      <c r="I608" s="530"/>
      <c r="J608" s="116"/>
      <c r="K608" s="128" t="s">
        <v>62</v>
      </c>
      <c r="L608" s="938" t="s">
        <v>63</v>
      </c>
      <c r="M608" s="966" t="s">
        <v>64</v>
      </c>
      <c r="N608" s="20">
        <f t="shared" si="37"/>
        <v>16</v>
      </c>
    </row>
    <row r="609" spans="2:14" ht="15.75" x14ac:dyDescent="0.25">
      <c r="B609" s="120">
        <f t="shared" si="38"/>
        <v>99</v>
      </c>
      <c r="C609" s="81" t="s">
        <v>66</v>
      </c>
      <c r="D609" s="943" t="s">
        <v>59</v>
      </c>
      <c r="E609" s="944" t="s">
        <v>60</v>
      </c>
      <c r="F609" s="151" t="s">
        <v>565</v>
      </c>
      <c r="G609" s="935" t="s">
        <v>80</v>
      </c>
      <c r="H609" s="109"/>
      <c r="I609" s="108"/>
      <c r="J609" s="55"/>
      <c r="K609" s="129" t="s">
        <v>62</v>
      </c>
      <c r="L609" s="937" t="s">
        <v>63</v>
      </c>
      <c r="M609" s="971" t="s">
        <v>64</v>
      </c>
      <c r="N609" s="20">
        <f t="shared" si="37"/>
        <v>17</v>
      </c>
    </row>
    <row r="610" spans="2:14" ht="15.75" x14ac:dyDescent="0.25">
      <c r="B610" s="119">
        <f t="shared" ref="B610:B611" si="39">B609+1</f>
        <v>100</v>
      </c>
      <c r="C610" s="115" t="s">
        <v>58</v>
      </c>
      <c r="D610" s="942" t="s">
        <v>59</v>
      </c>
      <c r="E610" s="878" t="s">
        <v>60</v>
      </c>
      <c r="F610" s="150" t="s">
        <v>565</v>
      </c>
      <c r="G610" s="934" t="s">
        <v>81</v>
      </c>
      <c r="H610" s="117"/>
      <c r="I610" s="101"/>
      <c r="J610" s="116"/>
      <c r="K610" s="128" t="s">
        <v>62</v>
      </c>
      <c r="L610" s="938" t="s">
        <v>63</v>
      </c>
      <c r="M610" s="966" t="s">
        <v>64</v>
      </c>
      <c r="N610" s="20">
        <f t="shared" si="37"/>
        <v>18</v>
      </c>
    </row>
    <row r="611" spans="2:14" ht="16.5" thickBot="1" x14ac:dyDescent="0.3">
      <c r="B611" s="121">
        <f t="shared" si="39"/>
        <v>101</v>
      </c>
      <c r="C611" s="1116" t="s">
        <v>66</v>
      </c>
      <c r="D611" s="1117" t="s">
        <v>59</v>
      </c>
      <c r="E611" s="1118" t="s">
        <v>60</v>
      </c>
      <c r="F611" s="174" t="s">
        <v>565</v>
      </c>
      <c r="G611" s="936" t="s">
        <v>82</v>
      </c>
      <c r="H611" s="114"/>
      <c r="I611" s="113"/>
      <c r="J611" s="1119"/>
      <c r="K611" s="130" t="s">
        <v>62</v>
      </c>
      <c r="L611" s="939" t="s">
        <v>63</v>
      </c>
      <c r="M611" s="972" t="s">
        <v>64</v>
      </c>
      <c r="N611" s="20">
        <f t="shared" si="37"/>
        <v>19</v>
      </c>
    </row>
    <row r="612" spans="2:14" ht="15.75" x14ac:dyDescent="0.25">
      <c r="B612" s="40"/>
      <c r="C612" s="81"/>
      <c r="D612" s="81"/>
      <c r="E612" s="52"/>
      <c r="F612" s="83"/>
      <c r="G612" s="80"/>
      <c r="H612" s="84"/>
      <c r="I612" s="84"/>
      <c r="J612" s="84"/>
      <c r="K612" s="52"/>
      <c r="L612" s="52"/>
      <c r="M612" s="52"/>
      <c r="N612" s="20"/>
    </row>
    <row r="613" spans="2:14" ht="15.75" thickBot="1" x14ac:dyDescent="0.3"/>
    <row r="614" spans="2:14" ht="19.5" thickBot="1" x14ac:dyDescent="0.35">
      <c r="B614" s="23"/>
      <c r="C614" s="24"/>
      <c r="D614" s="38"/>
      <c r="E614" s="1" t="s">
        <v>29</v>
      </c>
      <c r="F614" s="25"/>
      <c r="G614" s="38"/>
      <c r="H614" s="25"/>
      <c r="I614" s="25"/>
      <c r="J614" s="2"/>
      <c r="K614" s="2"/>
      <c r="L614" s="26"/>
      <c r="M614" s="27"/>
    </row>
    <row r="615" spans="2:14" ht="19.5" thickBot="1" x14ac:dyDescent="0.35">
      <c r="B615" s="3" t="s">
        <v>0</v>
      </c>
      <c r="C615" s="6"/>
      <c r="D615" s="7" t="s">
        <v>6</v>
      </c>
      <c r="E615" s="28"/>
      <c r="F615" s="29" t="s">
        <v>1</v>
      </c>
      <c r="G615" s="30"/>
      <c r="H615" s="31" t="s">
        <v>2</v>
      </c>
      <c r="I615" s="31"/>
      <c r="J615" s="32"/>
      <c r="K615" s="6"/>
      <c r="L615" s="7" t="s">
        <v>25</v>
      </c>
      <c r="M615" s="28"/>
    </row>
    <row r="616" spans="2:14" ht="19.5" thickBot="1" x14ac:dyDescent="0.35">
      <c r="B616" s="65" t="s">
        <v>3</v>
      </c>
      <c r="C616" s="66" t="s">
        <v>7</v>
      </c>
      <c r="D616" s="66" t="s">
        <v>8</v>
      </c>
      <c r="E616" s="67" t="s">
        <v>9</v>
      </c>
      <c r="F616" s="68" t="s">
        <v>4</v>
      </c>
      <c r="G616" s="61"/>
      <c r="H616" s="62"/>
      <c r="I616" s="63"/>
      <c r="J616" s="64"/>
      <c r="K616" s="66" t="s">
        <v>7</v>
      </c>
      <c r="L616" s="66" t="s">
        <v>8</v>
      </c>
      <c r="M616" s="67" t="s">
        <v>9</v>
      </c>
    </row>
    <row r="617" spans="2:14" ht="15.75" x14ac:dyDescent="0.25">
      <c r="B617" s="146">
        <f>1</f>
        <v>1</v>
      </c>
      <c r="C617" s="199" t="s">
        <v>199</v>
      </c>
      <c r="D617" s="988" t="s">
        <v>209</v>
      </c>
      <c r="E617" s="977" t="s">
        <v>58</v>
      </c>
      <c r="F617" s="170" t="s">
        <v>504</v>
      </c>
      <c r="G617" s="173" t="s">
        <v>505</v>
      </c>
      <c r="H617" s="360"/>
      <c r="I617" s="361"/>
      <c r="J617" s="215"/>
      <c r="K617" s="171" t="s">
        <v>125</v>
      </c>
      <c r="L617" s="980" t="s">
        <v>218</v>
      </c>
      <c r="M617" s="981" t="s">
        <v>88</v>
      </c>
      <c r="N617" s="39">
        <f>1</f>
        <v>1</v>
      </c>
    </row>
    <row r="618" spans="2:14" ht="15.75" x14ac:dyDescent="0.25">
      <c r="B618" s="147">
        <f>B617+1</f>
        <v>2</v>
      </c>
      <c r="C618" s="128" t="s">
        <v>199</v>
      </c>
      <c r="D618" s="927" t="s">
        <v>209</v>
      </c>
      <c r="E618" s="871" t="s">
        <v>58</v>
      </c>
      <c r="F618" s="362" t="s">
        <v>504</v>
      </c>
      <c r="G618" s="425" t="s">
        <v>506</v>
      </c>
      <c r="H618" s="364"/>
      <c r="I618" s="365"/>
      <c r="J618" s="222"/>
      <c r="K618" s="128" t="s">
        <v>125</v>
      </c>
      <c r="L618" s="945" t="s">
        <v>218</v>
      </c>
      <c r="M618" s="879" t="s">
        <v>88</v>
      </c>
      <c r="N618" s="20">
        <f t="shared" ref="N618:N679" si="40">N617+1</f>
        <v>2</v>
      </c>
    </row>
    <row r="619" spans="2:14" ht="15.75" x14ac:dyDescent="0.25">
      <c r="B619" s="147">
        <f>B618+1</f>
        <v>3</v>
      </c>
      <c r="C619" s="128" t="s">
        <v>199</v>
      </c>
      <c r="D619" s="927" t="s">
        <v>209</v>
      </c>
      <c r="E619" s="871" t="s">
        <v>58</v>
      </c>
      <c r="F619" s="362" t="s">
        <v>504</v>
      </c>
      <c r="G619" s="425" t="s">
        <v>749</v>
      </c>
      <c r="H619" s="364"/>
      <c r="I619" s="365"/>
      <c r="J619" s="222"/>
      <c r="K619" s="128" t="s">
        <v>125</v>
      </c>
      <c r="L619" s="945" t="s">
        <v>218</v>
      </c>
      <c r="M619" s="879" t="s">
        <v>88</v>
      </c>
      <c r="N619" s="20">
        <f>N618+1</f>
        <v>3</v>
      </c>
    </row>
    <row r="620" spans="2:14" ht="15.75" x14ac:dyDescent="0.25">
      <c r="B620" s="147">
        <f>B619+1</f>
        <v>4</v>
      </c>
      <c r="C620" s="128" t="s">
        <v>199</v>
      </c>
      <c r="D620" s="927" t="s">
        <v>209</v>
      </c>
      <c r="E620" s="871" t="s">
        <v>58</v>
      </c>
      <c r="F620" s="362" t="s">
        <v>504</v>
      </c>
      <c r="G620" s="425" t="s">
        <v>507</v>
      </c>
      <c r="H620" s="364"/>
      <c r="I620" s="365"/>
      <c r="J620" s="222"/>
      <c r="K620" s="236" t="s">
        <v>125</v>
      </c>
      <c r="L620" s="945" t="s">
        <v>218</v>
      </c>
      <c r="M620" s="879" t="s">
        <v>88</v>
      </c>
      <c r="N620" s="20">
        <f>N619+1</f>
        <v>4</v>
      </c>
    </row>
    <row r="621" spans="2:14" ht="15.75" x14ac:dyDescent="0.25">
      <c r="B621" s="147">
        <f t="shared" ref="B621:B679" si="41">B620+1</f>
        <v>5</v>
      </c>
      <c r="C621" s="128" t="s">
        <v>199</v>
      </c>
      <c r="D621" s="927" t="s">
        <v>209</v>
      </c>
      <c r="E621" s="871" t="s">
        <v>58</v>
      </c>
      <c r="F621" s="362" t="s">
        <v>504</v>
      </c>
      <c r="G621" s="425" t="s">
        <v>508</v>
      </c>
      <c r="H621" s="364"/>
      <c r="I621" s="365"/>
      <c r="J621" s="222"/>
      <c r="K621" s="236" t="s">
        <v>125</v>
      </c>
      <c r="L621" s="945" t="s">
        <v>218</v>
      </c>
      <c r="M621" s="879" t="s">
        <v>88</v>
      </c>
      <c r="N621" s="20">
        <f t="shared" si="40"/>
        <v>5</v>
      </c>
    </row>
    <row r="622" spans="2:14" ht="15.75" x14ac:dyDescent="0.25">
      <c r="B622" s="147">
        <f t="shared" si="41"/>
        <v>6</v>
      </c>
      <c r="C622" s="128" t="s">
        <v>199</v>
      </c>
      <c r="D622" s="927" t="s">
        <v>209</v>
      </c>
      <c r="E622" s="871" t="s">
        <v>58</v>
      </c>
      <c r="F622" s="362" t="s">
        <v>504</v>
      </c>
      <c r="G622" s="425" t="s">
        <v>509</v>
      </c>
      <c r="H622" s="364"/>
      <c r="I622" s="365"/>
      <c r="J622" s="222"/>
      <c r="K622" s="236" t="s">
        <v>125</v>
      </c>
      <c r="L622" s="945" t="s">
        <v>218</v>
      </c>
      <c r="M622" s="879" t="s">
        <v>88</v>
      </c>
      <c r="N622" s="20">
        <f t="shared" si="40"/>
        <v>6</v>
      </c>
    </row>
    <row r="623" spans="2:14" ht="15.75" x14ac:dyDescent="0.25">
      <c r="B623" s="147">
        <f t="shared" si="41"/>
        <v>7</v>
      </c>
      <c r="C623" s="128" t="s">
        <v>199</v>
      </c>
      <c r="D623" s="927" t="s">
        <v>209</v>
      </c>
      <c r="E623" s="871" t="s">
        <v>58</v>
      </c>
      <c r="F623" s="362" t="s">
        <v>504</v>
      </c>
      <c r="G623" s="425" t="s">
        <v>24</v>
      </c>
      <c r="H623" s="364"/>
      <c r="I623" s="365"/>
      <c r="J623" s="222"/>
      <c r="K623" s="236" t="s">
        <v>125</v>
      </c>
      <c r="L623" s="945" t="s">
        <v>218</v>
      </c>
      <c r="M623" s="879" t="s">
        <v>88</v>
      </c>
      <c r="N623" s="20">
        <f t="shared" si="40"/>
        <v>7</v>
      </c>
    </row>
    <row r="624" spans="2:14" ht="15.75" x14ac:dyDescent="0.25">
      <c r="B624" s="148">
        <f t="shared" si="41"/>
        <v>8</v>
      </c>
      <c r="C624" s="128" t="s">
        <v>199</v>
      </c>
      <c r="D624" s="927" t="s">
        <v>209</v>
      </c>
      <c r="E624" s="871" t="s">
        <v>58</v>
      </c>
      <c r="F624" s="362" t="s">
        <v>504</v>
      </c>
      <c r="G624" s="425" t="s">
        <v>510</v>
      </c>
      <c r="H624" s="364"/>
      <c r="I624" s="365"/>
      <c r="J624" s="222"/>
      <c r="K624" s="236" t="s">
        <v>125</v>
      </c>
      <c r="L624" s="945" t="s">
        <v>218</v>
      </c>
      <c r="M624" s="879" t="s">
        <v>88</v>
      </c>
      <c r="N624" s="20">
        <f t="shared" si="40"/>
        <v>8</v>
      </c>
    </row>
    <row r="625" spans="2:14" ht="15.75" x14ac:dyDescent="0.25">
      <c r="B625" s="181">
        <f t="shared" si="41"/>
        <v>9</v>
      </c>
      <c r="C625" s="128" t="s">
        <v>199</v>
      </c>
      <c r="D625" s="927" t="s">
        <v>209</v>
      </c>
      <c r="E625" s="871" t="s">
        <v>58</v>
      </c>
      <c r="F625" s="362" t="s">
        <v>504</v>
      </c>
      <c r="G625" s="425" t="s">
        <v>511</v>
      </c>
      <c r="H625" s="364"/>
      <c r="I625" s="365"/>
      <c r="J625" s="222"/>
      <c r="K625" s="236" t="s">
        <v>125</v>
      </c>
      <c r="L625" s="945" t="s">
        <v>218</v>
      </c>
      <c r="M625" s="879" t="s">
        <v>88</v>
      </c>
      <c r="N625" s="20">
        <f t="shared" si="40"/>
        <v>9</v>
      </c>
    </row>
    <row r="626" spans="2:14" ht="16.5" thickBot="1" x14ac:dyDescent="0.3">
      <c r="B626" s="343">
        <f t="shared" si="41"/>
        <v>10</v>
      </c>
      <c r="C626" s="567" t="s">
        <v>199</v>
      </c>
      <c r="D626" s="989" t="s">
        <v>209</v>
      </c>
      <c r="E626" s="875" t="s">
        <v>58</v>
      </c>
      <c r="F626" s="130" t="s">
        <v>504</v>
      </c>
      <c r="G626" s="983" t="s">
        <v>512</v>
      </c>
      <c r="H626" s="984"/>
      <c r="I626" s="985"/>
      <c r="J626" s="986"/>
      <c r="K626" s="275" t="s">
        <v>125</v>
      </c>
      <c r="L626" s="987" t="s">
        <v>218</v>
      </c>
      <c r="M626" s="883" t="s">
        <v>88</v>
      </c>
      <c r="N626" s="20">
        <f t="shared" si="40"/>
        <v>10</v>
      </c>
    </row>
    <row r="627" spans="2:14" ht="15.75" x14ac:dyDescent="0.25">
      <c r="B627" s="181">
        <f t="shared" si="41"/>
        <v>11</v>
      </c>
      <c r="C627" s="128" t="s">
        <v>199</v>
      </c>
      <c r="D627" s="978" t="s">
        <v>109</v>
      </c>
      <c r="E627" s="990" t="s">
        <v>110</v>
      </c>
      <c r="F627" s="152" t="s">
        <v>566</v>
      </c>
      <c r="G627" s="173" t="s">
        <v>750</v>
      </c>
      <c r="H627" s="85"/>
      <c r="I627" s="136"/>
      <c r="J627" s="996"/>
      <c r="K627" s="236" t="s">
        <v>227</v>
      </c>
      <c r="L627" s="955" t="s">
        <v>113</v>
      </c>
      <c r="M627" s="990" t="s">
        <v>112</v>
      </c>
      <c r="N627" s="39">
        <f>1</f>
        <v>1</v>
      </c>
    </row>
    <row r="628" spans="2:14" ht="15.75" x14ac:dyDescent="0.25">
      <c r="B628" s="147">
        <f t="shared" si="41"/>
        <v>12</v>
      </c>
      <c r="C628" s="128" t="s">
        <v>199</v>
      </c>
      <c r="D628" s="993" t="s">
        <v>109</v>
      </c>
      <c r="E628" s="991" t="s">
        <v>110</v>
      </c>
      <c r="F628" s="151" t="s">
        <v>566</v>
      </c>
      <c r="G628" s="178" t="s">
        <v>111</v>
      </c>
      <c r="H628" s="95"/>
      <c r="I628" s="994"/>
      <c r="J628" s="995"/>
      <c r="K628" s="236" t="s">
        <v>227</v>
      </c>
      <c r="L628" s="948" t="s">
        <v>112</v>
      </c>
      <c r="M628" s="991" t="s">
        <v>113</v>
      </c>
      <c r="N628" s="20">
        <f t="shared" si="40"/>
        <v>2</v>
      </c>
    </row>
    <row r="629" spans="2:14" ht="15.75" x14ac:dyDescent="0.25">
      <c r="B629" s="177">
        <f t="shared" si="41"/>
        <v>13</v>
      </c>
      <c r="C629" s="128" t="s">
        <v>199</v>
      </c>
      <c r="D629" s="979" t="s">
        <v>109</v>
      </c>
      <c r="E629" s="991" t="s">
        <v>110</v>
      </c>
      <c r="F629" s="150" t="s">
        <v>566</v>
      </c>
      <c r="G629" s="140" t="s">
        <v>118</v>
      </c>
      <c r="H629" s="99"/>
      <c r="I629" s="530"/>
      <c r="J629" s="166"/>
      <c r="K629" s="236" t="s">
        <v>227</v>
      </c>
      <c r="L629" s="948" t="s">
        <v>112</v>
      </c>
      <c r="M629" s="991" t="s">
        <v>113</v>
      </c>
      <c r="N629" s="20">
        <f t="shared" si="40"/>
        <v>3</v>
      </c>
    </row>
    <row r="630" spans="2:14" ht="15.75" x14ac:dyDescent="0.25">
      <c r="B630" s="148">
        <f t="shared" si="41"/>
        <v>14</v>
      </c>
      <c r="C630" s="128" t="s">
        <v>199</v>
      </c>
      <c r="D630" s="979" t="s">
        <v>109</v>
      </c>
      <c r="E630" s="991" t="s">
        <v>110</v>
      </c>
      <c r="F630" s="150" t="s">
        <v>566</v>
      </c>
      <c r="G630" s="176" t="s">
        <v>117</v>
      </c>
      <c r="H630" s="99"/>
      <c r="I630" s="530"/>
      <c r="J630" s="531"/>
      <c r="K630" s="236" t="s">
        <v>227</v>
      </c>
      <c r="L630" s="948" t="s">
        <v>112</v>
      </c>
      <c r="M630" s="991" t="s">
        <v>113</v>
      </c>
      <c r="N630" s="20">
        <f t="shared" si="40"/>
        <v>4</v>
      </c>
    </row>
    <row r="631" spans="2:14" ht="15.75" x14ac:dyDescent="0.25">
      <c r="B631" s="148">
        <f t="shared" si="41"/>
        <v>15</v>
      </c>
      <c r="C631" s="128" t="s">
        <v>199</v>
      </c>
      <c r="D631" s="992" t="s">
        <v>109</v>
      </c>
      <c r="E631" s="966" t="s">
        <v>110</v>
      </c>
      <c r="F631" s="150" t="s">
        <v>566</v>
      </c>
      <c r="G631" s="176" t="s">
        <v>114</v>
      </c>
      <c r="H631" s="99"/>
      <c r="I631" s="100"/>
      <c r="J631" s="182"/>
      <c r="K631" s="236" t="s">
        <v>227</v>
      </c>
      <c r="L631" s="946" t="s">
        <v>113</v>
      </c>
      <c r="M631" s="966" t="s">
        <v>112</v>
      </c>
      <c r="N631" s="20">
        <f t="shared" si="40"/>
        <v>5</v>
      </c>
    </row>
    <row r="632" spans="2:14" ht="15.75" x14ac:dyDescent="0.25">
      <c r="B632" s="148">
        <f t="shared" si="41"/>
        <v>16</v>
      </c>
      <c r="C632" s="128" t="s">
        <v>199</v>
      </c>
      <c r="D632" s="979" t="s">
        <v>109</v>
      </c>
      <c r="E632" s="991" t="s">
        <v>110</v>
      </c>
      <c r="F632" s="150" t="s">
        <v>566</v>
      </c>
      <c r="G632" s="176" t="s">
        <v>116</v>
      </c>
      <c r="H632" s="99"/>
      <c r="I632" s="530"/>
      <c r="J632" s="166"/>
      <c r="K632" s="236" t="s">
        <v>227</v>
      </c>
      <c r="L632" s="948" t="s">
        <v>113</v>
      </c>
      <c r="M632" s="991" t="s">
        <v>112</v>
      </c>
      <c r="N632" s="20">
        <f t="shared" si="40"/>
        <v>6</v>
      </c>
    </row>
    <row r="633" spans="2:14" ht="15.75" x14ac:dyDescent="0.25">
      <c r="B633" s="148">
        <f t="shared" si="41"/>
        <v>17</v>
      </c>
      <c r="C633" s="128" t="s">
        <v>199</v>
      </c>
      <c r="D633" s="979" t="s">
        <v>109</v>
      </c>
      <c r="E633" s="966" t="s">
        <v>110</v>
      </c>
      <c r="F633" s="150" t="s">
        <v>566</v>
      </c>
      <c r="G633" s="176" t="s">
        <v>119</v>
      </c>
      <c r="H633" s="99"/>
      <c r="I633" s="530"/>
      <c r="J633" s="166"/>
      <c r="K633" s="236" t="s">
        <v>227</v>
      </c>
      <c r="L633" s="946" t="s">
        <v>113</v>
      </c>
      <c r="M633" s="966" t="s">
        <v>112</v>
      </c>
      <c r="N633" s="20">
        <f t="shared" si="40"/>
        <v>7</v>
      </c>
    </row>
    <row r="634" spans="2:14" ht="16.5" thickBot="1" x14ac:dyDescent="0.3">
      <c r="B634" s="181">
        <f t="shared" si="41"/>
        <v>18</v>
      </c>
      <c r="C634" s="128" t="s">
        <v>199</v>
      </c>
      <c r="D634" s="991" t="s">
        <v>109</v>
      </c>
      <c r="E634" s="991" t="s">
        <v>110</v>
      </c>
      <c r="F634" s="150" t="s">
        <v>566</v>
      </c>
      <c r="G634" s="178" t="s">
        <v>115</v>
      </c>
      <c r="H634" s="95"/>
      <c r="I634" s="179"/>
      <c r="J634" s="180"/>
      <c r="K634" s="236" t="s">
        <v>227</v>
      </c>
      <c r="L634" s="948" t="s">
        <v>112</v>
      </c>
      <c r="M634" s="991" t="s">
        <v>113</v>
      </c>
      <c r="N634" s="20">
        <f t="shared" si="40"/>
        <v>8</v>
      </c>
    </row>
    <row r="635" spans="2:14" ht="15.75" x14ac:dyDescent="0.25">
      <c r="B635" s="148">
        <f t="shared" si="41"/>
        <v>19</v>
      </c>
      <c r="C635" s="170" t="s">
        <v>94</v>
      </c>
      <c r="D635" s="978"/>
      <c r="E635" s="990"/>
      <c r="F635" s="381" t="s">
        <v>389</v>
      </c>
      <c r="G635" s="173" t="s">
        <v>390</v>
      </c>
      <c r="H635" s="386"/>
      <c r="I635" s="854"/>
      <c r="J635" s="855"/>
      <c r="K635" s="170" t="s">
        <v>87</v>
      </c>
      <c r="L635" s="978"/>
      <c r="M635" s="990"/>
      <c r="N635" s="39">
        <f>1</f>
        <v>1</v>
      </c>
    </row>
    <row r="636" spans="2:14" ht="15.75" x14ac:dyDescent="0.25">
      <c r="B636" s="148">
        <f t="shared" si="41"/>
        <v>20</v>
      </c>
      <c r="C636" s="128" t="s">
        <v>94</v>
      </c>
      <c r="D636" s="993"/>
      <c r="E636" s="991"/>
      <c r="F636" s="523" t="s">
        <v>389</v>
      </c>
      <c r="G636" s="176" t="s">
        <v>391</v>
      </c>
      <c r="H636" s="117"/>
      <c r="I636" s="101"/>
      <c r="J636" s="144"/>
      <c r="K636" s="362" t="s">
        <v>87</v>
      </c>
      <c r="L636" s="993"/>
      <c r="M636" s="991"/>
      <c r="N636" s="20">
        <f t="shared" si="40"/>
        <v>2</v>
      </c>
    </row>
    <row r="637" spans="2:14" ht="16.5" thickBot="1" x14ac:dyDescent="0.3">
      <c r="B637" s="149">
        <f t="shared" si="41"/>
        <v>21</v>
      </c>
      <c r="C637" s="567" t="s">
        <v>94</v>
      </c>
      <c r="D637" s="982"/>
      <c r="E637" s="972"/>
      <c r="F637" s="353" t="s">
        <v>389</v>
      </c>
      <c r="G637" s="243" t="s">
        <v>392</v>
      </c>
      <c r="H637" s="114"/>
      <c r="I637" s="189"/>
      <c r="J637" s="998"/>
      <c r="K637" s="130" t="s">
        <v>87</v>
      </c>
      <c r="L637" s="982"/>
      <c r="M637" s="972"/>
      <c r="N637" s="20">
        <f t="shared" si="40"/>
        <v>3</v>
      </c>
    </row>
    <row r="638" spans="2:14" ht="15.75" x14ac:dyDescent="0.25">
      <c r="B638" s="147">
        <f t="shared" si="41"/>
        <v>22</v>
      </c>
      <c r="C638" s="349" t="s">
        <v>199</v>
      </c>
      <c r="D638" s="623"/>
      <c r="E638" s="448"/>
      <c r="F638" s="151" t="s">
        <v>400</v>
      </c>
      <c r="G638" s="533" t="s">
        <v>751</v>
      </c>
      <c r="H638" s="460"/>
      <c r="I638" s="610"/>
      <c r="J638" s="836"/>
      <c r="K638" s="362" t="s">
        <v>227</v>
      </c>
      <c r="L638" s="914"/>
      <c r="M638" s="926"/>
      <c r="N638" s="39">
        <f>1</f>
        <v>1</v>
      </c>
    </row>
    <row r="639" spans="2:14" ht="15.75" x14ac:dyDescent="0.25">
      <c r="B639" s="148">
        <f t="shared" si="41"/>
        <v>23</v>
      </c>
      <c r="C639" s="349" t="s">
        <v>199</v>
      </c>
      <c r="D639" s="910" t="s">
        <v>96</v>
      </c>
      <c r="E639" s="873" t="s">
        <v>220</v>
      </c>
      <c r="F639" s="400" t="s">
        <v>400</v>
      </c>
      <c r="G639" s="532" t="s">
        <v>401</v>
      </c>
      <c r="H639" s="54"/>
      <c r="I639" s="509"/>
      <c r="J639" s="197"/>
      <c r="K639" s="249" t="s">
        <v>227</v>
      </c>
      <c r="L639" s="944" t="s">
        <v>198</v>
      </c>
      <c r="M639" s="881" t="s">
        <v>232</v>
      </c>
      <c r="N639" s="20">
        <f t="shared" si="40"/>
        <v>2</v>
      </c>
    </row>
    <row r="640" spans="2:14" ht="15.75" x14ac:dyDescent="0.25">
      <c r="B640" s="148">
        <f t="shared" si="41"/>
        <v>24</v>
      </c>
      <c r="C640" s="209" t="s">
        <v>199</v>
      </c>
      <c r="D640" s="909" t="s">
        <v>96</v>
      </c>
      <c r="E640" s="871" t="s">
        <v>220</v>
      </c>
      <c r="F640" s="150" t="s">
        <v>400</v>
      </c>
      <c r="G640" s="999" t="s">
        <v>402</v>
      </c>
      <c r="H640" s="97"/>
      <c r="I640" s="530"/>
      <c r="J640" s="166"/>
      <c r="K640" s="236" t="s">
        <v>227</v>
      </c>
      <c r="L640" s="945" t="s">
        <v>198</v>
      </c>
      <c r="M640" s="879" t="s">
        <v>232</v>
      </c>
      <c r="N640" s="20">
        <f t="shared" si="40"/>
        <v>3</v>
      </c>
    </row>
    <row r="641" spans="2:14" ht="15.75" x14ac:dyDescent="0.25">
      <c r="B641" s="148">
        <f t="shared" si="41"/>
        <v>25</v>
      </c>
      <c r="C641" s="209" t="s">
        <v>199</v>
      </c>
      <c r="D641" s="909" t="s">
        <v>96</v>
      </c>
      <c r="E641" s="871" t="s">
        <v>220</v>
      </c>
      <c r="F641" s="150" t="s">
        <v>400</v>
      </c>
      <c r="G641" s="999" t="s">
        <v>403</v>
      </c>
      <c r="H641" s="97"/>
      <c r="I641" s="530"/>
      <c r="J641" s="166"/>
      <c r="K641" s="236" t="s">
        <v>227</v>
      </c>
      <c r="L641" s="945" t="s">
        <v>198</v>
      </c>
      <c r="M641" s="879" t="s">
        <v>232</v>
      </c>
      <c r="N641" s="20">
        <f t="shared" si="40"/>
        <v>4</v>
      </c>
    </row>
    <row r="642" spans="2:14" ht="15.75" x14ac:dyDescent="0.25">
      <c r="B642" s="119">
        <f t="shared" si="41"/>
        <v>26</v>
      </c>
      <c r="C642" s="209" t="s">
        <v>199</v>
      </c>
      <c r="D642" s="928"/>
      <c r="E642" s="929"/>
      <c r="F642" s="151" t="s">
        <v>400</v>
      </c>
      <c r="G642" s="1056" t="s">
        <v>752</v>
      </c>
      <c r="H642" s="460"/>
      <c r="I642" s="610"/>
      <c r="J642" s="836"/>
      <c r="K642" s="249" t="s">
        <v>227</v>
      </c>
      <c r="L642" s="914"/>
      <c r="M642" s="926"/>
      <c r="N642" s="20">
        <f t="shared" si="40"/>
        <v>5</v>
      </c>
    </row>
    <row r="643" spans="2:14" ht="15.75" x14ac:dyDescent="0.25">
      <c r="B643" s="177">
        <f t="shared" si="41"/>
        <v>27</v>
      </c>
      <c r="C643" s="209" t="s">
        <v>199</v>
      </c>
      <c r="D643" s="909" t="s">
        <v>96</v>
      </c>
      <c r="E643" s="871" t="s">
        <v>220</v>
      </c>
      <c r="F643" s="150" t="s">
        <v>400</v>
      </c>
      <c r="G643" s="999" t="s">
        <v>404</v>
      </c>
      <c r="H643" s="97"/>
      <c r="I643" s="530"/>
      <c r="J643" s="166"/>
      <c r="K643" s="236" t="s">
        <v>227</v>
      </c>
      <c r="L643" s="945" t="s">
        <v>198</v>
      </c>
      <c r="M643" s="879" t="s">
        <v>232</v>
      </c>
      <c r="N643" s="20">
        <f t="shared" si="40"/>
        <v>6</v>
      </c>
    </row>
    <row r="644" spans="2:14" ht="15.75" x14ac:dyDescent="0.25">
      <c r="B644" s="148">
        <f t="shared" si="41"/>
        <v>28</v>
      </c>
      <c r="C644" s="349" t="s">
        <v>199</v>
      </c>
      <c r="D644" s="910" t="s">
        <v>96</v>
      </c>
      <c r="E644" s="873" t="s">
        <v>220</v>
      </c>
      <c r="F644" s="400" t="s">
        <v>400</v>
      </c>
      <c r="G644" s="532" t="s">
        <v>405</v>
      </c>
      <c r="H644" s="54"/>
      <c r="I644" s="509"/>
      <c r="J644" s="526"/>
      <c r="K644" s="249" t="s">
        <v>227</v>
      </c>
      <c r="L644" s="944" t="s">
        <v>198</v>
      </c>
      <c r="M644" s="881" t="s">
        <v>232</v>
      </c>
      <c r="N644" s="20">
        <f t="shared" si="40"/>
        <v>7</v>
      </c>
    </row>
    <row r="645" spans="2:14" ht="15.75" x14ac:dyDescent="0.25">
      <c r="B645" s="148">
        <f t="shared" si="41"/>
        <v>29</v>
      </c>
      <c r="C645" s="209" t="s">
        <v>199</v>
      </c>
      <c r="D645" s="909" t="s">
        <v>96</v>
      </c>
      <c r="E645" s="871" t="s">
        <v>220</v>
      </c>
      <c r="F645" s="150" t="s">
        <v>400</v>
      </c>
      <c r="G645" s="999" t="s">
        <v>406</v>
      </c>
      <c r="H645" s="97"/>
      <c r="I645" s="530"/>
      <c r="J645" s="531"/>
      <c r="K645" s="236" t="s">
        <v>227</v>
      </c>
      <c r="L645" s="945" t="s">
        <v>198</v>
      </c>
      <c r="M645" s="879" t="s">
        <v>232</v>
      </c>
      <c r="N645" s="20">
        <f t="shared" si="40"/>
        <v>8</v>
      </c>
    </row>
    <row r="646" spans="2:14" ht="15.75" x14ac:dyDescent="0.25">
      <c r="B646" s="148">
        <f t="shared" si="41"/>
        <v>30</v>
      </c>
      <c r="C646" s="349" t="s">
        <v>199</v>
      </c>
      <c r="D646" s="910" t="s">
        <v>96</v>
      </c>
      <c r="E646" s="873" t="s">
        <v>220</v>
      </c>
      <c r="F646" s="400" t="s">
        <v>400</v>
      </c>
      <c r="G646" s="532" t="s">
        <v>407</v>
      </c>
      <c r="H646" s="54"/>
      <c r="I646" s="509"/>
      <c r="J646" s="197"/>
      <c r="K646" s="249" t="s">
        <v>227</v>
      </c>
      <c r="L646" s="944" t="s">
        <v>198</v>
      </c>
      <c r="M646" s="881" t="s">
        <v>232</v>
      </c>
      <c r="N646" s="20">
        <f t="shared" si="40"/>
        <v>9</v>
      </c>
    </row>
    <row r="647" spans="2:14" ht="15.75" x14ac:dyDescent="0.25">
      <c r="B647" s="148">
        <f t="shared" si="41"/>
        <v>31</v>
      </c>
      <c r="C647" s="209" t="s">
        <v>199</v>
      </c>
      <c r="D647" s="909" t="s">
        <v>96</v>
      </c>
      <c r="E647" s="871" t="s">
        <v>220</v>
      </c>
      <c r="F647" s="150" t="s">
        <v>400</v>
      </c>
      <c r="G647" s="999" t="s">
        <v>408</v>
      </c>
      <c r="H647" s="97"/>
      <c r="I647" s="530"/>
      <c r="J647" s="166"/>
      <c r="K647" s="236" t="s">
        <v>227</v>
      </c>
      <c r="L647" s="945" t="s">
        <v>198</v>
      </c>
      <c r="M647" s="879" t="s">
        <v>232</v>
      </c>
      <c r="N647" s="20">
        <f t="shared" si="40"/>
        <v>10</v>
      </c>
    </row>
    <row r="648" spans="2:14" ht="15.75" x14ac:dyDescent="0.25">
      <c r="B648" s="148">
        <f t="shared" si="41"/>
        <v>32</v>
      </c>
      <c r="C648" s="349" t="s">
        <v>199</v>
      </c>
      <c r="D648" s="910" t="s">
        <v>96</v>
      </c>
      <c r="E648" s="873" t="s">
        <v>220</v>
      </c>
      <c r="F648" s="400" t="s">
        <v>400</v>
      </c>
      <c r="G648" s="532" t="s">
        <v>409</v>
      </c>
      <c r="H648" s="54"/>
      <c r="I648" s="509"/>
      <c r="J648" s="197"/>
      <c r="K648" s="249" t="s">
        <v>227</v>
      </c>
      <c r="L648" s="944" t="s">
        <v>198</v>
      </c>
      <c r="M648" s="881" t="s">
        <v>232</v>
      </c>
      <c r="N648" s="20">
        <f t="shared" si="40"/>
        <v>11</v>
      </c>
    </row>
    <row r="649" spans="2:14" ht="15.75" x14ac:dyDescent="0.25">
      <c r="B649" s="148">
        <f t="shared" si="41"/>
        <v>33</v>
      </c>
      <c r="C649" s="209" t="s">
        <v>199</v>
      </c>
      <c r="D649" s="909" t="s">
        <v>96</v>
      </c>
      <c r="E649" s="871" t="s">
        <v>220</v>
      </c>
      <c r="F649" s="150" t="s">
        <v>400</v>
      </c>
      <c r="G649" s="999" t="s">
        <v>410</v>
      </c>
      <c r="H649" s="97"/>
      <c r="I649" s="530"/>
      <c r="J649" s="166"/>
      <c r="K649" s="236" t="s">
        <v>227</v>
      </c>
      <c r="L649" s="945" t="s">
        <v>198</v>
      </c>
      <c r="M649" s="879" t="s">
        <v>232</v>
      </c>
      <c r="N649" s="20">
        <f t="shared" si="40"/>
        <v>12</v>
      </c>
    </row>
    <row r="650" spans="2:14" ht="15.75" x14ac:dyDescent="0.25">
      <c r="B650" s="148">
        <f t="shared" si="41"/>
        <v>34</v>
      </c>
      <c r="C650" s="349" t="s">
        <v>199</v>
      </c>
      <c r="D650" s="910" t="s">
        <v>96</v>
      </c>
      <c r="E650" s="873" t="s">
        <v>220</v>
      </c>
      <c r="F650" s="400" t="s">
        <v>400</v>
      </c>
      <c r="G650" s="532" t="s">
        <v>411</v>
      </c>
      <c r="H650" s="54"/>
      <c r="I650" s="509"/>
      <c r="J650" s="197"/>
      <c r="K650" s="249" t="s">
        <v>227</v>
      </c>
      <c r="L650" s="944" t="s">
        <v>198</v>
      </c>
      <c r="M650" s="881" t="s">
        <v>232</v>
      </c>
      <c r="N650" s="20">
        <f t="shared" si="40"/>
        <v>13</v>
      </c>
    </row>
    <row r="651" spans="2:14" ht="15.75" x14ac:dyDescent="0.25">
      <c r="B651" s="148">
        <f t="shared" si="41"/>
        <v>35</v>
      </c>
      <c r="C651" s="209" t="s">
        <v>199</v>
      </c>
      <c r="D651" s="909" t="s">
        <v>96</v>
      </c>
      <c r="E651" s="871" t="s">
        <v>220</v>
      </c>
      <c r="F651" s="150" t="s">
        <v>400</v>
      </c>
      <c r="G651" s="999" t="s">
        <v>412</v>
      </c>
      <c r="H651" s="97"/>
      <c r="I651" s="530"/>
      <c r="J651" s="166"/>
      <c r="K651" s="236" t="s">
        <v>227</v>
      </c>
      <c r="L651" s="945" t="s">
        <v>198</v>
      </c>
      <c r="M651" s="879" t="s">
        <v>232</v>
      </c>
      <c r="N651" s="20">
        <f t="shared" si="40"/>
        <v>14</v>
      </c>
    </row>
    <row r="652" spans="2:14" ht="15.75" x14ac:dyDescent="0.25">
      <c r="B652" s="148">
        <f t="shared" si="41"/>
        <v>36</v>
      </c>
      <c r="C652" s="349" t="s">
        <v>199</v>
      </c>
      <c r="D652" s="910" t="s">
        <v>96</v>
      </c>
      <c r="E652" s="873" t="s">
        <v>220</v>
      </c>
      <c r="F652" s="400" t="s">
        <v>400</v>
      </c>
      <c r="G652" s="532" t="s">
        <v>413</v>
      </c>
      <c r="H652" s="54"/>
      <c r="I652" s="509"/>
      <c r="J652" s="197"/>
      <c r="K652" s="249" t="s">
        <v>227</v>
      </c>
      <c r="L652" s="944" t="s">
        <v>198</v>
      </c>
      <c r="M652" s="881" t="s">
        <v>232</v>
      </c>
      <c r="N652" s="20">
        <f t="shared" si="40"/>
        <v>15</v>
      </c>
    </row>
    <row r="653" spans="2:14" ht="15.75" x14ac:dyDescent="0.25">
      <c r="B653" s="148">
        <f t="shared" si="41"/>
        <v>37</v>
      </c>
      <c r="C653" s="209" t="s">
        <v>199</v>
      </c>
      <c r="D653" s="909" t="s">
        <v>96</v>
      </c>
      <c r="E653" s="871" t="s">
        <v>220</v>
      </c>
      <c r="F653" s="150" t="s">
        <v>400</v>
      </c>
      <c r="G653" s="999" t="s">
        <v>414</v>
      </c>
      <c r="H653" s="97"/>
      <c r="I653" s="530"/>
      <c r="J653" s="166"/>
      <c r="K653" s="236" t="s">
        <v>227</v>
      </c>
      <c r="L653" s="945" t="s">
        <v>198</v>
      </c>
      <c r="M653" s="879" t="s">
        <v>232</v>
      </c>
      <c r="N653" s="20">
        <f t="shared" si="40"/>
        <v>16</v>
      </c>
    </row>
    <row r="654" spans="2:14" ht="15.75" x14ac:dyDescent="0.25">
      <c r="B654" s="148">
        <f t="shared" si="41"/>
        <v>38</v>
      </c>
      <c r="C654" s="349" t="s">
        <v>199</v>
      </c>
      <c r="D654" s="910" t="s">
        <v>96</v>
      </c>
      <c r="E654" s="873" t="s">
        <v>220</v>
      </c>
      <c r="F654" s="400" t="s">
        <v>400</v>
      </c>
      <c r="G654" s="532" t="s">
        <v>415</v>
      </c>
      <c r="H654" s="54"/>
      <c r="I654" s="509"/>
      <c r="J654" s="197"/>
      <c r="K654" s="249" t="s">
        <v>227</v>
      </c>
      <c r="L654" s="944" t="s">
        <v>198</v>
      </c>
      <c r="M654" s="881" t="s">
        <v>232</v>
      </c>
      <c r="N654" s="20">
        <f t="shared" si="40"/>
        <v>17</v>
      </c>
    </row>
    <row r="655" spans="2:14" ht="15.75" x14ac:dyDescent="0.25">
      <c r="B655" s="148">
        <f t="shared" si="41"/>
        <v>39</v>
      </c>
      <c r="C655" s="209" t="s">
        <v>199</v>
      </c>
      <c r="D655" s="909" t="s">
        <v>96</v>
      </c>
      <c r="E655" s="871" t="s">
        <v>220</v>
      </c>
      <c r="F655" s="150" t="s">
        <v>400</v>
      </c>
      <c r="G655" s="999" t="s">
        <v>416</v>
      </c>
      <c r="H655" s="117"/>
      <c r="I655" s="101"/>
      <c r="J655" s="166"/>
      <c r="K655" s="236" t="s">
        <v>227</v>
      </c>
      <c r="L655" s="945" t="s">
        <v>198</v>
      </c>
      <c r="M655" s="879" t="s">
        <v>232</v>
      </c>
      <c r="N655" s="20">
        <f t="shared" si="40"/>
        <v>18</v>
      </c>
    </row>
    <row r="656" spans="2:14" ht="15.75" x14ac:dyDescent="0.25">
      <c r="B656" s="148">
        <f t="shared" si="41"/>
        <v>40</v>
      </c>
      <c r="C656" s="349" t="s">
        <v>199</v>
      </c>
      <c r="D656" s="910" t="s">
        <v>96</v>
      </c>
      <c r="E656" s="873" t="s">
        <v>220</v>
      </c>
      <c r="F656" s="400" t="s">
        <v>400</v>
      </c>
      <c r="G656" s="532" t="s">
        <v>417</v>
      </c>
      <c r="H656" s="109"/>
      <c r="I656" s="108"/>
      <c r="J656" s="197"/>
      <c r="K656" s="249" t="s">
        <v>227</v>
      </c>
      <c r="L656" s="944" t="s">
        <v>198</v>
      </c>
      <c r="M656" s="881" t="s">
        <v>232</v>
      </c>
      <c r="N656" s="20">
        <f t="shared" si="40"/>
        <v>19</v>
      </c>
    </row>
    <row r="657" spans="2:14" ht="15.75" x14ac:dyDescent="0.25">
      <c r="B657" s="148">
        <f t="shared" si="41"/>
        <v>41</v>
      </c>
      <c r="C657" s="209" t="s">
        <v>199</v>
      </c>
      <c r="D657" s="909" t="s">
        <v>96</v>
      </c>
      <c r="E657" s="871" t="s">
        <v>220</v>
      </c>
      <c r="F657" s="150" t="s">
        <v>400</v>
      </c>
      <c r="G657" s="999" t="s">
        <v>418</v>
      </c>
      <c r="H657" s="117"/>
      <c r="I657" s="101"/>
      <c r="J657" s="166"/>
      <c r="K657" s="236" t="s">
        <v>227</v>
      </c>
      <c r="L657" s="945" t="s">
        <v>198</v>
      </c>
      <c r="M657" s="879" t="s">
        <v>232</v>
      </c>
      <c r="N657" s="20">
        <f t="shared" si="40"/>
        <v>20</v>
      </c>
    </row>
    <row r="658" spans="2:14" ht="15.75" x14ac:dyDescent="0.25">
      <c r="B658" s="148">
        <f t="shared" si="41"/>
        <v>42</v>
      </c>
      <c r="C658" s="349" t="s">
        <v>199</v>
      </c>
      <c r="D658" s="910" t="s">
        <v>96</v>
      </c>
      <c r="E658" s="873" t="s">
        <v>220</v>
      </c>
      <c r="F658" s="400" t="s">
        <v>400</v>
      </c>
      <c r="G658" s="532" t="s">
        <v>419</v>
      </c>
      <c r="H658" s="109"/>
      <c r="I658" s="108"/>
      <c r="J658" s="197"/>
      <c r="K658" s="249" t="s">
        <v>227</v>
      </c>
      <c r="L658" s="944" t="s">
        <v>198</v>
      </c>
      <c r="M658" s="881" t="s">
        <v>232</v>
      </c>
      <c r="N658" s="20">
        <f t="shared" si="40"/>
        <v>21</v>
      </c>
    </row>
    <row r="659" spans="2:14" ht="15.75" x14ac:dyDescent="0.25">
      <c r="B659" s="148">
        <f t="shared" si="41"/>
        <v>43</v>
      </c>
      <c r="C659" s="209" t="s">
        <v>199</v>
      </c>
      <c r="D659" s="909" t="s">
        <v>96</v>
      </c>
      <c r="E659" s="871" t="s">
        <v>220</v>
      </c>
      <c r="F659" s="150" t="s">
        <v>400</v>
      </c>
      <c r="G659" s="999" t="s">
        <v>420</v>
      </c>
      <c r="H659" s="117"/>
      <c r="I659" s="101"/>
      <c r="J659" s="166"/>
      <c r="K659" s="236" t="s">
        <v>227</v>
      </c>
      <c r="L659" s="945" t="s">
        <v>198</v>
      </c>
      <c r="M659" s="879" t="s">
        <v>232</v>
      </c>
      <c r="N659" s="20">
        <f t="shared" si="40"/>
        <v>22</v>
      </c>
    </row>
    <row r="660" spans="2:14" ht="15.75" x14ac:dyDescent="0.25">
      <c r="B660" s="148">
        <f t="shared" si="41"/>
        <v>44</v>
      </c>
      <c r="C660" s="349" t="s">
        <v>199</v>
      </c>
      <c r="D660" s="910" t="s">
        <v>96</v>
      </c>
      <c r="E660" s="873" t="s">
        <v>220</v>
      </c>
      <c r="F660" s="400" t="s">
        <v>400</v>
      </c>
      <c r="G660" s="532" t="s">
        <v>421</v>
      </c>
      <c r="H660" s="109"/>
      <c r="I660" s="108"/>
      <c r="J660" s="197"/>
      <c r="K660" s="249" t="s">
        <v>227</v>
      </c>
      <c r="L660" s="944" t="s">
        <v>198</v>
      </c>
      <c r="M660" s="881" t="s">
        <v>232</v>
      </c>
      <c r="N660" s="20">
        <f t="shared" si="40"/>
        <v>23</v>
      </c>
    </row>
    <row r="661" spans="2:14" ht="16.5" thickBot="1" x14ac:dyDescent="0.3">
      <c r="B661" s="149">
        <f t="shared" si="41"/>
        <v>45</v>
      </c>
      <c r="C661" s="566" t="s">
        <v>199</v>
      </c>
      <c r="D661" s="1001" t="s">
        <v>96</v>
      </c>
      <c r="E661" s="875" t="s">
        <v>220</v>
      </c>
      <c r="F661" s="174" t="s">
        <v>400</v>
      </c>
      <c r="G661" s="1000" t="s">
        <v>422</v>
      </c>
      <c r="H661" s="387"/>
      <c r="I661" s="189"/>
      <c r="J661" s="192"/>
      <c r="K661" s="275" t="s">
        <v>227</v>
      </c>
      <c r="L661" s="987" t="s">
        <v>198</v>
      </c>
      <c r="M661" s="883" t="s">
        <v>232</v>
      </c>
      <c r="N661" s="20">
        <f t="shared" si="40"/>
        <v>24</v>
      </c>
    </row>
    <row r="662" spans="2:14" ht="15.75" x14ac:dyDescent="0.25">
      <c r="B662" s="169">
        <f t="shared" si="41"/>
        <v>46</v>
      </c>
      <c r="C662" s="170" t="s">
        <v>60</v>
      </c>
      <c r="D662" s="898" t="s">
        <v>60</v>
      </c>
      <c r="E662" s="1006" t="s">
        <v>59</v>
      </c>
      <c r="F662" s="347" t="s">
        <v>423</v>
      </c>
      <c r="G662" s="1009" t="s">
        <v>424</v>
      </c>
      <c r="H662" s="386"/>
      <c r="I662" s="141"/>
      <c r="J662" s="162"/>
      <c r="K662" s="170" t="s">
        <v>87</v>
      </c>
      <c r="L662" s="899" t="s">
        <v>197</v>
      </c>
      <c r="M662" s="981" t="s">
        <v>202</v>
      </c>
      <c r="N662" s="39">
        <f>1</f>
        <v>1</v>
      </c>
    </row>
    <row r="663" spans="2:14" ht="15.75" x14ac:dyDescent="0.25">
      <c r="B663" s="148">
        <f t="shared" si="41"/>
        <v>47</v>
      </c>
      <c r="C663" s="128" t="s">
        <v>60</v>
      </c>
      <c r="D663" s="901" t="s">
        <v>60</v>
      </c>
      <c r="E663" s="938" t="s">
        <v>59</v>
      </c>
      <c r="F663" s="150" t="s">
        <v>423</v>
      </c>
      <c r="G663" s="999" t="s">
        <v>425</v>
      </c>
      <c r="H663" s="117"/>
      <c r="I663" s="101"/>
      <c r="J663" s="166"/>
      <c r="K663" s="128" t="s">
        <v>87</v>
      </c>
      <c r="L663" s="888" t="s">
        <v>197</v>
      </c>
      <c r="M663" s="879" t="s">
        <v>202</v>
      </c>
      <c r="N663" s="20">
        <f t="shared" si="40"/>
        <v>2</v>
      </c>
    </row>
    <row r="664" spans="2:14" ht="15.75" x14ac:dyDescent="0.25">
      <c r="B664" s="181">
        <f t="shared" si="41"/>
        <v>48</v>
      </c>
      <c r="C664" s="128" t="s">
        <v>60</v>
      </c>
      <c r="D664" s="901" t="s">
        <v>60</v>
      </c>
      <c r="E664" s="938" t="s">
        <v>59</v>
      </c>
      <c r="F664" s="400" t="s">
        <v>423</v>
      </c>
      <c r="G664" s="999" t="s">
        <v>426</v>
      </c>
      <c r="H664" s="117"/>
      <c r="I664" s="101"/>
      <c r="J664" s="166"/>
      <c r="K664" s="128" t="s">
        <v>87</v>
      </c>
      <c r="L664" s="888" t="s">
        <v>197</v>
      </c>
      <c r="M664" s="879" t="s">
        <v>202</v>
      </c>
      <c r="N664" s="20">
        <f t="shared" si="40"/>
        <v>3</v>
      </c>
    </row>
    <row r="665" spans="2:14" ht="15.75" x14ac:dyDescent="0.25">
      <c r="B665" s="148">
        <f t="shared" si="41"/>
        <v>49</v>
      </c>
      <c r="C665" s="128" t="s">
        <v>60</v>
      </c>
      <c r="D665" s="901" t="s">
        <v>60</v>
      </c>
      <c r="E665" s="938" t="s">
        <v>59</v>
      </c>
      <c r="F665" s="150" t="s">
        <v>423</v>
      </c>
      <c r="G665" s="999" t="s">
        <v>427</v>
      </c>
      <c r="H665" s="117"/>
      <c r="I665" s="101"/>
      <c r="J665" s="166"/>
      <c r="K665" s="128" t="s">
        <v>87</v>
      </c>
      <c r="L665" s="888" t="s">
        <v>197</v>
      </c>
      <c r="M665" s="879" t="s">
        <v>202</v>
      </c>
      <c r="N665" s="20">
        <f t="shared" si="40"/>
        <v>4</v>
      </c>
    </row>
    <row r="666" spans="2:14" ht="15.75" x14ac:dyDescent="0.25">
      <c r="B666" s="181">
        <f>B665+1</f>
        <v>50</v>
      </c>
      <c r="C666" s="128" t="s">
        <v>60</v>
      </c>
      <c r="D666" s="928"/>
      <c r="E666" s="1007"/>
      <c r="F666" s="400" t="s">
        <v>423</v>
      </c>
      <c r="G666" s="1057" t="s">
        <v>753</v>
      </c>
      <c r="H666" s="921"/>
      <c r="I666" s="922"/>
      <c r="J666" s="923"/>
      <c r="K666" s="128" t="s">
        <v>87</v>
      </c>
      <c r="L666" s="928"/>
      <c r="M666" s="929"/>
      <c r="N666" s="20">
        <f>N665+1</f>
        <v>5</v>
      </c>
    </row>
    <row r="667" spans="2:14" ht="15.75" x14ac:dyDescent="0.25">
      <c r="B667" s="181">
        <f t="shared" si="41"/>
        <v>51</v>
      </c>
      <c r="C667" s="128" t="s">
        <v>60</v>
      </c>
      <c r="D667" s="901" t="s">
        <v>60</v>
      </c>
      <c r="E667" s="938" t="s">
        <v>59</v>
      </c>
      <c r="F667" s="150" t="s">
        <v>423</v>
      </c>
      <c r="G667" s="999" t="s">
        <v>428</v>
      </c>
      <c r="H667" s="117"/>
      <c r="I667" s="101"/>
      <c r="J667" s="166"/>
      <c r="K667" s="128" t="s">
        <v>87</v>
      </c>
      <c r="L667" s="888" t="s">
        <v>197</v>
      </c>
      <c r="M667" s="879" t="s">
        <v>202</v>
      </c>
      <c r="N667" s="20">
        <f t="shared" si="40"/>
        <v>6</v>
      </c>
    </row>
    <row r="668" spans="2:14" ht="15.75" x14ac:dyDescent="0.25">
      <c r="B668" s="177">
        <f t="shared" si="41"/>
        <v>52</v>
      </c>
      <c r="C668" s="128" t="s">
        <v>60</v>
      </c>
      <c r="D668" s="901" t="s">
        <v>60</v>
      </c>
      <c r="E668" s="938" t="s">
        <v>59</v>
      </c>
      <c r="F668" s="150" t="s">
        <v>423</v>
      </c>
      <c r="G668" s="999" t="s">
        <v>429</v>
      </c>
      <c r="H668" s="117"/>
      <c r="I668" s="101"/>
      <c r="J668" s="166"/>
      <c r="K668" s="128" t="s">
        <v>87</v>
      </c>
      <c r="L668" s="888" t="s">
        <v>197</v>
      </c>
      <c r="M668" s="879" t="s">
        <v>202</v>
      </c>
      <c r="N668" s="20">
        <f t="shared" si="40"/>
        <v>7</v>
      </c>
    </row>
    <row r="669" spans="2:14" ht="16.5" thickBot="1" x14ac:dyDescent="0.3">
      <c r="B669" s="149">
        <f t="shared" si="41"/>
        <v>53</v>
      </c>
      <c r="C669" s="567" t="s">
        <v>60</v>
      </c>
      <c r="D669" s="1002" t="s">
        <v>60</v>
      </c>
      <c r="E669" s="1008" t="s">
        <v>59</v>
      </c>
      <c r="F669" s="478" t="s">
        <v>423</v>
      </c>
      <c r="G669" s="537" t="s">
        <v>430</v>
      </c>
      <c r="H669" s="387"/>
      <c r="I669" s="189"/>
      <c r="J669" s="192"/>
      <c r="K669" s="567" t="s">
        <v>87</v>
      </c>
      <c r="L669" s="1120" t="s">
        <v>197</v>
      </c>
      <c r="M669" s="883" t="s">
        <v>202</v>
      </c>
      <c r="N669" s="20">
        <f t="shared" si="40"/>
        <v>8</v>
      </c>
    </row>
    <row r="670" spans="2:14" ht="15.75" x14ac:dyDescent="0.25">
      <c r="B670" s="177">
        <f t="shared" si="41"/>
        <v>54</v>
      </c>
      <c r="C670" s="199" t="s">
        <v>199</v>
      </c>
      <c r="D670" s="1005" t="s">
        <v>209</v>
      </c>
      <c r="E670" s="929" t="s">
        <v>58</v>
      </c>
      <c r="F670" s="151" t="s">
        <v>501</v>
      </c>
      <c r="G670" s="533" t="s">
        <v>502</v>
      </c>
      <c r="H670" s="234"/>
      <c r="I670" s="179"/>
      <c r="J670" s="180"/>
      <c r="K670" s="229" t="s">
        <v>125</v>
      </c>
      <c r="L670" s="914" t="s">
        <v>218</v>
      </c>
      <c r="M670" s="926" t="s">
        <v>88</v>
      </c>
      <c r="N670" s="39">
        <f>1</f>
        <v>1</v>
      </c>
    </row>
    <row r="671" spans="2:14" ht="15.75" x14ac:dyDescent="0.25">
      <c r="B671" s="181">
        <f t="shared" si="41"/>
        <v>55</v>
      </c>
      <c r="C671" s="128" t="s">
        <v>199</v>
      </c>
      <c r="D671" s="909" t="s">
        <v>209</v>
      </c>
      <c r="E671" s="871" t="s">
        <v>58</v>
      </c>
      <c r="F671" s="150" t="s">
        <v>501</v>
      </c>
      <c r="G671" s="1003" t="s">
        <v>503</v>
      </c>
      <c r="H671" s="97"/>
      <c r="I671" s="413"/>
      <c r="J671" s="166"/>
      <c r="K671" s="236" t="s">
        <v>125</v>
      </c>
      <c r="L671" s="945" t="s">
        <v>218</v>
      </c>
      <c r="M671" s="879" t="s">
        <v>88</v>
      </c>
      <c r="N671" s="20">
        <f t="shared" si="40"/>
        <v>2</v>
      </c>
    </row>
    <row r="672" spans="2:14" ht="16.5" thickBot="1" x14ac:dyDescent="0.3">
      <c r="B672" s="343">
        <f t="shared" si="41"/>
        <v>56</v>
      </c>
      <c r="C672" s="130" t="s">
        <v>199</v>
      </c>
      <c r="D672" s="1005" t="s">
        <v>209</v>
      </c>
      <c r="E672" s="929" t="s">
        <v>58</v>
      </c>
      <c r="F672" s="478" t="s">
        <v>501</v>
      </c>
      <c r="G672" s="1004" t="s">
        <v>17</v>
      </c>
      <c r="H672" s="244"/>
      <c r="I672" s="416"/>
      <c r="J672" s="340"/>
      <c r="K672" s="229" t="s">
        <v>125</v>
      </c>
      <c r="L672" s="914" t="s">
        <v>218</v>
      </c>
      <c r="M672" s="926" t="s">
        <v>88</v>
      </c>
      <c r="N672" s="20">
        <f t="shared" si="40"/>
        <v>3</v>
      </c>
    </row>
    <row r="673" spans="2:14" ht="15.75" x14ac:dyDescent="0.25">
      <c r="B673" s="218">
        <f t="shared" si="41"/>
        <v>57</v>
      </c>
      <c r="C673" s="170" t="s">
        <v>66</v>
      </c>
      <c r="D673" s="908" t="s">
        <v>89</v>
      </c>
      <c r="E673" s="1017" t="s">
        <v>66</v>
      </c>
      <c r="F673" s="575" t="s">
        <v>585</v>
      </c>
      <c r="G673" s="622" t="s">
        <v>393</v>
      </c>
      <c r="H673" s="529"/>
      <c r="I673" s="529"/>
      <c r="J673" s="536"/>
      <c r="K673" s="240" t="s">
        <v>87</v>
      </c>
      <c r="L673" s="1010" t="s">
        <v>87</v>
      </c>
      <c r="M673" s="1011" t="s">
        <v>198</v>
      </c>
      <c r="N673" s="39">
        <f>1</f>
        <v>1</v>
      </c>
    </row>
    <row r="674" spans="2:14" ht="15.75" x14ac:dyDescent="0.25">
      <c r="B674" s="147">
        <f t="shared" si="41"/>
        <v>58</v>
      </c>
      <c r="C674" s="128" t="s">
        <v>66</v>
      </c>
      <c r="D674" s="901" t="s">
        <v>66</v>
      </c>
      <c r="E674" s="938" t="s">
        <v>243</v>
      </c>
      <c r="F674" s="209" t="s">
        <v>585</v>
      </c>
      <c r="G674" s="227" t="s">
        <v>394</v>
      </c>
      <c r="H674" s="227"/>
      <c r="I674" s="227"/>
      <c r="J674" s="335"/>
      <c r="K674" s="236" t="s">
        <v>87</v>
      </c>
      <c r="L674" s="1012" t="s">
        <v>87</v>
      </c>
      <c r="M674" s="966" t="s">
        <v>88</v>
      </c>
      <c r="N674" s="20">
        <f t="shared" si="40"/>
        <v>2</v>
      </c>
    </row>
    <row r="675" spans="2:14" ht="15.75" x14ac:dyDescent="0.25">
      <c r="B675" s="177">
        <f t="shared" si="41"/>
        <v>59</v>
      </c>
      <c r="C675" s="128" t="s">
        <v>66</v>
      </c>
      <c r="D675" s="900" t="s">
        <v>66</v>
      </c>
      <c r="E675" s="937" t="s">
        <v>58</v>
      </c>
      <c r="F675" s="349" t="s">
        <v>585</v>
      </c>
      <c r="G675" s="227" t="s">
        <v>395</v>
      </c>
      <c r="H675" s="227"/>
      <c r="I675" s="227"/>
      <c r="J675" s="335"/>
      <c r="K675" s="249" t="s">
        <v>87</v>
      </c>
      <c r="L675" s="1013" t="s">
        <v>87</v>
      </c>
      <c r="M675" s="1014" t="s">
        <v>198</v>
      </c>
      <c r="N675" s="20">
        <f t="shared" si="40"/>
        <v>3</v>
      </c>
    </row>
    <row r="676" spans="2:14" ht="15.75" x14ac:dyDescent="0.25">
      <c r="B676" s="181">
        <f t="shared" si="41"/>
        <v>60</v>
      </c>
      <c r="C676" s="128" t="s">
        <v>66</v>
      </c>
      <c r="D676" s="909" t="s">
        <v>202</v>
      </c>
      <c r="E676" s="888" t="s">
        <v>66</v>
      </c>
      <c r="F676" s="209" t="s">
        <v>585</v>
      </c>
      <c r="G676" s="227" t="s">
        <v>396</v>
      </c>
      <c r="H676" s="227"/>
      <c r="I676" s="227"/>
      <c r="J676" s="335"/>
      <c r="K676" s="236" t="s">
        <v>87</v>
      </c>
      <c r="L676" s="1012" t="s">
        <v>87</v>
      </c>
      <c r="M676" s="966" t="s">
        <v>92</v>
      </c>
      <c r="N676" s="20">
        <f t="shared" si="40"/>
        <v>4</v>
      </c>
    </row>
    <row r="677" spans="2:14" ht="15.75" x14ac:dyDescent="0.25">
      <c r="B677" s="177">
        <f t="shared" si="41"/>
        <v>61</v>
      </c>
      <c r="C677" s="128" t="s">
        <v>66</v>
      </c>
      <c r="D677" s="910" t="s">
        <v>243</v>
      </c>
      <c r="E677" s="886" t="s">
        <v>66</v>
      </c>
      <c r="F677" s="349" t="s">
        <v>585</v>
      </c>
      <c r="G677" s="227" t="s">
        <v>397</v>
      </c>
      <c r="H677" s="227"/>
      <c r="I677" s="227"/>
      <c r="J677" s="335"/>
      <c r="K677" s="249" t="s">
        <v>87</v>
      </c>
      <c r="L677" s="1013" t="s">
        <v>87</v>
      </c>
      <c r="M677" s="1014" t="s">
        <v>198</v>
      </c>
      <c r="N677" s="20">
        <f t="shared" si="40"/>
        <v>5</v>
      </c>
    </row>
    <row r="678" spans="2:14" ht="15.75" x14ac:dyDescent="0.25">
      <c r="B678" s="181">
        <f t="shared" si="41"/>
        <v>62</v>
      </c>
      <c r="C678" s="128" t="s">
        <v>94</v>
      </c>
      <c r="D678" s="927" t="s">
        <v>202</v>
      </c>
      <c r="E678" s="938" t="s">
        <v>243</v>
      </c>
      <c r="F678" s="209" t="s">
        <v>585</v>
      </c>
      <c r="G678" s="227" t="s">
        <v>398</v>
      </c>
      <c r="H678" s="227"/>
      <c r="I678" s="227"/>
      <c r="J678" s="335"/>
      <c r="K678" s="236" t="s">
        <v>87</v>
      </c>
      <c r="L678" s="1012" t="s">
        <v>87</v>
      </c>
      <c r="M678" s="966" t="s">
        <v>88</v>
      </c>
      <c r="N678" s="20">
        <f t="shared" si="40"/>
        <v>6</v>
      </c>
    </row>
    <row r="679" spans="2:14" ht="16.5" thickBot="1" x14ac:dyDescent="0.3">
      <c r="B679" s="343">
        <f t="shared" si="41"/>
        <v>63</v>
      </c>
      <c r="C679" s="567" t="s">
        <v>94</v>
      </c>
      <c r="D679" s="1018" t="s">
        <v>202</v>
      </c>
      <c r="E679" s="939" t="s">
        <v>89</v>
      </c>
      <c r="F679" s="350" t="s">
        <v>585</v>
      </c>
      <c r="G679" s="534" t="s">
        <v>399</v>
      </c>
      <c r="H679" s="534"/>
      <c r="I679" s="534"/>
      <c r="J679" s="535"/>
      <c r="K679" s="245" t="s">
        <v>87</v>
      </c>
      <c r="L679" s="1015" t="s">
        <v>87</v>
      </c>
      <c r="M679" s="1016" t="s">
        <v>198</v>
      </c>
      <c r="N679" s="20">
        <f t="shared" si="40"/>
        <v>7</v>
      </c>
    </row>
  </sheetData>
  <hyperlinks>
    <hyperlink ref="G593" r:id="rId1" display="https://tso.nmetau.edu.ua/index.php?page=4&amp;p2=100&amp;id=104457&amp;close=yes"/>
    <hyperlink ref="G594" r:id="rId2" display="https://tso.nmetau.edu.ua/index.php?page=4&amp;p2=100&amp;id=104458&amp;close=yes"/>
    <hyperlink ref="G595" r:id="rId3" display="https://tso.nmetau.edu.ua/index.php?page=4&amp;p2=100&amp;id=104459&amp;close=yes"/>
    <hyperlink ref="G596" r:id="rId4" display="https://tso.nmetau.edu.ua/index.php?page=4&amp;p2=100&amp;id=104460&amp;close=yes"/>
    <hyperlink ref="G597" r:id="rId5" display="https://tso.nmetau.edu.ua/index.php?page=4&amp;p2=100&amp;id=104461&amp;close=yes"/>
    <hyperlink ref="G598" r:id="rId6" display="https://tso.nmetau.edu.ua/index.php?page=4&amp;p2=100&amp;id=104462&amp;close=yes"/>
    <hyperlink ref="G599" r:id="rId7" display="https://tso.nmetau.edu.ua/index.php?page=4&amp;p2=100&amp;id=104463&amp;close=yes"/>
    <hyperlink ref="G600" r:id="rId8" display="https://tso.nmetau.edu.ua/index.php?page=4&amp;p2=100&amp;id=104464&amp;close=yes"/>
    <hyperlink ref="G601" r:id="rId9" display="https://tso.nmetau.edu.ua/index.php?page=4&amp;p2=100&amp;id=104465&amp;close=yes"/>
    <hyperlink ref="G603" r:id="rId10" display="https://tso.nmetau.edu.ua/index.php?page=4&amp;p2=100&amp;id=104466&amp;close=yes"/>
    <hyperlink ref="G604" r:id="rId11" display="https://tso.nmetau.edu.ua/index.php?page=4&amp;p2=100&amp;id=104467&amp;close=yes"/>
    <hyperlink ref="G605" r:id="rId12" display="https://tso.nmetau.edu.ua/index.php?page=4&amp;p2=100&amp;id=104468&amp;close=yes"/>
    <hyperlink ref="G606" r:id="rId13" display="https://tso.nmetau.edu.ua/index.php?page=4&amp;p2=100&amp;id=104470&amp;close=yes"/>
    <hyperlink ref="G607" r:id="rId14" display="https://tso.nmetau.edu.ua/index.php?page=4&amp;p2=100&amp;id=104469&amp;close=yes"/>
    <hyperlink ref="G608" r:id="rId15" display="https://tso.nmetau.edu.ua/index.php?page=4&amp;p2=100&amp;id=104471&amp;close=yes"/>
    <hyperlink ref="G609" r:id="rId16" display="https://tso.nmetau.edu.ua/index.php?page=4&amp;p2=100&amp;id=104473&amp;close=yes"/>
    <hyperlink ref="G610" r:id="rId17" display="https://tso.nmetau.edu.ua/index.php?page=4&amp;p2=100&amp;id=104474&amp;close=yes"/>
    <hyperlink ref="G611" r:id="rId18" display="https://tso.nmetau.edu.ua/index.php?page=4&amp;p2=100&amp;id=104475&amp;close=yes"/>
    <hyperlink ref="G493" r:id="rId19" display="https://tso.nmetau.edu.ua/index.php?page=4&amp;p2=100&amp;id=104223&amp;close=yes"/>
    <hyperlink ref="G494" r:id="rId20" display="https://tso.nmetau.edu.ua/index.php?page=4&amp;p2=100&amp;id=104224&amp;close=yes"/>
    <hyperlink ref="G495" r:id="rId21" display="https://tso.nmetau.edu.ua/index.php?page=4&amp;p2=100&amp;id=104225&amp;close=yes"/>
    <hyperlink ref="G496" r:id="rId22" display="https://tso.nmetau.edu.ua/index.php?page=4&amp;p2=100&amp;id=104226&amp;close=yes"/>
    <hyperlink ref="G497" r:id="rId23" display="https://tso.nmetau.edu.ua/index.php?page=4&amp;p2=100&amp;id=104227&amp;close=yes"/>
    <hyperlink ref="G498" r:id="rId24" display="https://tso.nmetau.edu.ua/index.php?page=4&amp;p2=100&amp;id=104228&amp;close=yes"/>
    <hyperlink ref="G499" r:id="rId25" display="https://tso.nmetau.edu.ua/index.php?page=4&amp;p2=100&amp;id=104229&amp;close=yes"/>
    <hyperlink ref="G501" r:id="rId26" display="https://tso.nmetau.edu.ua/index.php?page=4&amp;p2=100&amp;id=104230&amp;close=yes"/>
    <hyperlink ref="G503" r:id="rId27" display="https://tso.nmetau.edu.ua/index.php?page=4&amp;p2=100&amp;id=104232&amp;close=yes"/>
    <hyperlink ref="G504" r:id="rId28" display="https://tso.nmetau.edu.ua/index.php?page=4&amp;p2=100&amp;id=104233&amp;close=yes"/>
    <hyperlink ref="G139" r:id="rId29" display="https://tso.nmetau.edu.ua/index.php?page=4&amp;p2=100&amp;id=104546&amp;close=yes"/>
    <hyperlink ref="G140" r:id="rId30" display="https://tso.nmetau.edu.ua/index.php?page=4&amp;p2=100&amp;id=104547&amp;close=yes"/>
    <hyperlink ref="G141" r:id="rId31" display="https://tso.nmetau.edu.ua/index.php?page=4&amp;p2=100&amp;id=104548&amp;close=yes"/>
    <hyperlink ref="G142" r:id="rId32" display="https://tso.nmetau.edu.ua/index.php?page=4&amp;p2=100&amp;id=104549&amp;close=yes"/>
    <hyperlink ref="G143" r:id="rId33" display="https://tso.nmetau.edu.ua/index.php?page=4&amp;p2=100&amp;id=104550&amp;close=yes"/>
    <hyperlink ref="G145" r:id="rId34" display="https://tso.nmetau.edu.ua/index.php?page=4&amp;p2=100&amp;id=104551&amp;close=yes"/>
    <hyperlink ref="G146" r:id="rId35" display="https://tso.nmetau.edu.ua/index.php?page=4&amp;p2=100&amp;id=104552&amp;close=yes"/>
    <hyperlink ref="G505" r:id="rId36" display="https://tso.nmetau.edu.ua/index.php?page=4&amp;p2=100&amp;id=104233&amp;close=yes"/>
    <hyperlink ref="G502" r:id="rId37" display="https://tso.nmetau.edu.ua/index.php?page=4&amp;p2=100&amp;id=104233&amp;close=yes"/>
    <hyperlink ref="G492" r:id="rId38" display="https://tso.nmetau.edu.ua/index.php?page=4&amp;p2=100&amp;id=104223&amp;close=yes"/>
  </hyperlinks>
  <pageMargins left="0.7" right="0.7" top="0.75" bottom="0.75" header="0.3" footer="0.3"/>
  <pageSetup paperSize="9" scale="10" orientation="landscape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2"/>
  <sheetViews>
    <sheetView topLeftCell="A211" workbookViewId="0">
      <selection activeCell="N224" sqref="N224"/>
    </sheetView>
  </sheetViews>
  <sheetFormatPr defaultRowHeight="15" x14ac:dyDescent="0.25"/>
  <cols>
    <col min="3" max="3" width="14.140625" customWidth="1"/>
  </cols>
  <sheetData>
    <row r="1" spans="2:11" ht="18.75" x14ac:dyDescent="0.3">
      <c r="B1" s="69"/>
      <c r="C1" s="70" t="s">
        <v>11</v>
      </c>
      <c r="D1" s="71"/>
      <c r="E1" s="71"/>
      <c r="F1" s="71"/>
      <c r="G1" s="71"/>
      <c r="H1" s="71"/>
      <c r="I1" s="71"/>
      <c r="J1" s="71"/>
      <c r="K1" s="72"/>
    </row>
    <row r="2" spans="2:11" ht="19.5" thickBot="1" x14ac:dyDescent="0.35">
      <c r="B2" s="73"/>
      <c r="C2" s="10"/>
      <c r="D2" s="10"/>
      <c r="E2" s="10"/>
      <c r="F2" s="16" t="s">
        <v>26</v>
      </c>
      <c r="G2" s="10"/>
      <c r="H2" s="10"/>
      <c r="I2" s="10"/>
      <c r="J2" s="10"/>
      <c r="K2" s="15"/>
    </row>
    <row r="3" spans="2:11" ht="18.75" x14ac:dyDescent="0.3">
      <c r="B3" s="17" t="s">
        <v>0</v>
      </c>
      <c r="C3" s="4"/>
      <c r="D3" s="5"/>
      <c r="E3" s="5"/>
      <c r="F3" s="18" t="s">
        <v>10</v>
      </c>
      <c r="G3" s="5"/>
      <c r="H3" s="5"/>
      <c r="I3" s="5"/>
      <c r="J3" s="43"/>
      <c r="K3" s="49" t="s">
        <v>15</v>
      </c>
    </row>
    <row r="4" spans="2:11" ht="32.25" thickBot="1" x14ac:dyDescent="0.35">
      <c r="B4" s="442" t="s">
        <v>3</v>
      </c>
      <c r="C4" s="44"/>
      <c r="D4" s="45"/>
      <c r="E4" s="45"/>
      <c r="F4" s="45"/>
      <c r="G4" s="45"/>
      <c r="H4" s="45"/>
      <c r="I4" s="45"/>
      <c r="J4" s="46"/>
      <c r="K4" s="50" t="s">
        <v>14</v>
      </c>
    </row>
    <row r="5" spans="2:11" ht="15.75" x14ac:dyDescent="0.25">
      <c r="B5" s="392">
        <f>1</f>
        <v>1</v>
      </c>
      <c r="C5" s="330" t="s">
        <v>48</v>
      </c>
      <c r="D5" s="106"/>
      <c r="E5" s="106"/>
      <c r="F5" s="106"/>
      <c r="G5" s="106"/>
      <c r="H5" s="106"/>
      <c r="I5" s="106"/>
      <c r="J5" s="382"/>
      <c r="K5" s="331">
        <f>0+4+11+18+0+0</f>
        <v>33</v>
      </c>
    </row>
    <row r="6" spans="2:11" ht="15.75" x14ac:dyDescent="0.25">
      <c r="B6" s="523">
        <f t="shared" ref="B6:B17" si="0">B5+1</f>
        <v>2</v>
      </c>
      <c r="C6" s="140" t="s">
        <v>52</v>
      </c>
      <c r="D6" s="207"/>
      <c r="E6" s="207"/>
      <c r="F6" s="207"/>
      <c r="G6" s="207"/>
      <c r="H6" s="207"/>
      <c r="I6" s="207"/>
      <c r="J6" s="208"/>
      <c r="K6" s="139">
        <f>14+4+0+0+0+0</f>
        <v>18</v>
      </c>
    </row>
    <row r="7" spans="2:11" ht="15.75" x14ac:dyDescent="0.25">
      <c r="B7" s="523">
        <f t="shared" si="0"/>
        <v>3</v>
      </c>
      <c r="C7" s="332" t="s">
        <v>36</v>
      </c>
      <c r="D7" s="555"/>
      <c r="E7" s="555"/>
      <c r="F7" s="555"/>
      <c r="G7" s="555"/>
      <c r="H7" s="555"/>
      <c r="I7" s="555"/>
      <c r="J7" s="610"/>
      <c r="K7" s="138">
        <f>0+0+1+1+2+10</f>
        <v>14</v>
      </c>
    </row>
    <row r="8" spans="2:11" ht="18.75" x14ac:dyDescent="0.3">
      <c r="B8" s="523">
        <f t="shared" si="0"/>
        <v>4</v>
      </c>
      <c r="C8" s="140" t="s">
        <v>44</v>
      </c>
      <c r="D8" s="86"/>
      <c r="E8" s="86"/>
      <c r="F8" s="86"/>
      <c r="G8" s="86"/>
      <c r="H8" s="86"/>
      <c r="I8" s="86"/>
      <c r="J8" s="137"/>
      <c r="K8" s="139">
        <f>0+4+0+0+0+0</f>
        <v>4</v>
      </c>
    </row>
    <row r="9" spans="2:11" ht="15.75" x14ac:dyDescent="0.25">
      <c r="B9" s="523">
        <f t="shared" si="0"/>
        <v>5</v>
      </c>
      <c r="C9" s="176" t="s">
        <v>37</v>
      </c>
      <c r="D9" s="96"/>
      <c r="E9" s="96"/>
      <c r="F9" s="96"/>
      <c r="G9" s="96"/>
      <c r="H9" s="96"/>
      <c r="I9" s="96"/>
      <c r="J9" s="137"/>
      <c r="K9" s="139">
        <f>0+1+0+1+0+0</f>
        <v>2</v>
      </c>
    </row>
    <row r="10" spans="2:11" ht="15.75" x14ac:dyDescent="0.25">
      <c r="B10" s="523">
        <f t="shared" si="0"/>
        <v>6</v>
      </c>
      <c r="C10" s="206" t="s">
        <v>54</v>
      </c>
      <c r="D10" s="207"/>
      <c r="E10" s="207"/>
      <c r="F10" s="207"/>
      <c r="G10" s="207"/>
      <c r="H10" s="207"/>
      <c r="I10" s="207"/>
      <c r="J10" s="208"/>
      <c r="K10" s="139">
        <f>0+1+0+0+0+0</f>
        <v>1</v>
      </c>
    </row>
    <row r="11" spans="2:11" ht="15.75" x14ac:dyDescent="0.25">
      <c r="B11" s="523">
        <f t="shared" si="0"/>
        <v>7</v>
      </c>
      <c r="C11" s="176" t="s">
        <v>39</v>
      </c>
      <c r="D11" s="96"/>
      <c r="E11" s="96"/>
      <c r="F11" s="96"/>
      <c r="G11" s="96"/>
      <c r="H11" s="96"/>
      <c r="I11" s="96"/>
      <c r="J11" s="137"/>
      <c r="K11" s="139">
        <f t="shared" ref="K11:K18" si="1">0+0+0+0+0+0</f>
        <v>0</v>
      </c>
    </row>
    <row r="12" spans="2:11" ht="15.75" x14ac:dyDescent="0.25">
      <c r="B12" s="523">
        <f t="shared" si="0"/>
        <v>8</v>
      </c>
      <c r="C12" s="140" t="s">
        <v>40</v>
      </c>
      <c r="D12" s="96"/>
      <c r="E12" s="96"/>
      <c r="F12" s="96"/>
      <c r="G12" s="96"/>
      <c r="H12" s="96"/>
      <c r="I12" s="96"/>
      <c r="J12" s="137"/>
      <c r="K12" s="139">
        <f t="shared" si="1"/>
        <v>0</v>
      </c>
    </row>
    <row r="13" spans="2:11" ht="15.75" x14ac:dyDescent="0.25">
      <c r="B13" s="523">
        <f t="shared" si="0"/>
        <v>9</v>
      </c>
      <c r="C13" s="140" t="s">
        <v>46</v>
      </c>
      <c r="D13" s="97"/>
      <c r="E13" s="97"/>
      <c r="F13" s="97"/>
      <c r="G13" s="97"/>
      <c r="H13" s="97"/>
      <c r="I13" s="97"/>
      <c r="J13" s="413"/>
      <c r="K13" s="139">
        <f t="shared" si="1"/>
        <v>0</v>
      </c>
    </row>
    <row r="14" spans="2:11" ht="15.75" x14ac:dyDescent="0.25">
      <c r="B14" s="523">
        <f t="shared" si="0"/>
        <v>10</v>
      </c>
      <c r="C14" s="140" t="s">
        <v>49</v>
      </c>
      <c r="D14" s="207"/>
      <c r="E14" s="207"/>
      <c r="F14" s="207"/>
      <c r="G14" s="207"/>
      <c r="H14" s="207"/>
      <c r="I14" s="207"/>
      <c r="J14" s="208"/>
      <c r="K14" s="139">
        <f t="shared" si="1"/>
        <v>0</v>
      </c>
    </row>
    <row r="15" spans="2:11" ht="15.75" x14ac:dyDescent="0.25">
      <c r="B15" s="523">
        <f t="shared" si="0"/>
        <v>11</v>
      </c>
      <c r="C15" s="206" t="s">
        <v>53</v>
      </c>
      <c r="D15" s="207"/>
      <c r="E15" s="207"/>
      <c r="F15" s="207"/>
      <c r="G15" s="207"/>
      <c r="H15" s="207"/>
      <c r="I15" s="207"/>
      <c r="J15" s="208"/>
      <c r="K15" s="139">
        <f t="shared" si="1"/>
        <v>0</v>
      </c>
    </row>
    <row r="16" spans="2:11" ht="15.75" x14ac:dyDescent="0.25">
      <c r="B16" s="523">
        <f t="shared" si="0"/>
        <v>12</v>
      </c>
      <c r="C16" s="206" t="s">
        <v>55</v>
      </c>
      <c r="D16" s="102"/>
      <c r="E16" s="102"/>
      <c r="F16" s="102"/>
      <c r="G16" s="102"/>
      <c r="H16" s="102"/>
      <c r="I16" s="102"/>
      <c r="J16" s="103"/>
      <c r="K16" s="139">
        <f t="shared" si="1"/>
        <v>0</v>
      </c>
    </row>
    <row r="17" spans="2:11" ht="16.5" thickBot="1" x14ac:dyDescent="0.3">
      <c r="B17" s="352">
        <f t="shared" si="0"/>
        <v>13</v>
      </c>
      <c r="C17" s="506" t="s">
        <v>334</v>
      </c>
      <c r="D17" s="507"/>
      <c r="E17" s="507"/>
      <c r="F17" s="507"/>
      <c r="G17" s="507"/>
      <c r="H17" s="507"/>
      <c r="I17" s="507"/>
      <c r="J17" s="508"/>
      <c r="K17" s="504">
        <f t="shared" si="1"/>
        <v>0</v>
      </c>
    </row>
    <row r="18" spans="2:11" ht="16.5" thickBot="1" x14ac:dyDescent="0.3">
      <c r="B18" s="611"/>
      <c r="C18" s="612" t="s">
        <v>12</v>
      </c>
      <c r="D18" s="613"/>
      <c r="E18" s="613"/>
      <c r="F18" s="613"/>
      <c r="G18" s="613"/>
      <c r="H18" s="613"/>
      <c r="I18" s="613"/>
      <c r="J18" s="614"/>
      <c r="K18" s="615">
        <f t="shared" si="1"/>
        <v>0</v>
      </c>
    </row>
    <row r="19" spans="2:11" ht="16.5" thickBot="1" x14ac:dyDescent="0.3">
      <c r="B19" s="611"/>
      <c r="C19" s="613"/>
      <c r="D19" s="613"/>
      <c r="E19" s="613"/>
      <c r="F19" s="613"/>
      <c r="G19" s="613"/>
      <c r="H19" s="613"/>
      <c r="I19" s="613"/>
      <c r="J19" s="617"/>
      <c r="K19" s="621">
        <f>SUM(K5:K18)</f>
        <v>72</v>
      </c>
    </row>
    <row r="20" spans="2:11" ht="19.5" thickBot="1" x14ac:dyDescent="0.35">
      <c r="B20" s="73"/>
      <c r="C20" s="10"/>
      <c r="D20" s="10"/>
      <c r="E20" s="10"/>
      <c r="F20" s="16" t="s">
        <v>27</v>
      </c>
      <c r="G20" s="10"/>
      <c r="H20" s="10"/>
      <c r="I20" s="10"/>
      <c r="J20" s="10"/>
      <c r="K20" s="15"/>
    </row>
    <row r="21" spans="2:11" ht="18.75" x14ac:dyDescent="0.3">
      <c r="B21" s="17" t="s">
        <v>0</v>
      </c>
      <c r="C21" s="4"/>
      <c r="D21" s="5"/>
      <c r="E21" s="5"/>
      <c r="F21" s="18" t="s">
        <v>10</v>
      </c>
      <c r="G21" s="5"/>
      <c r="H21" s="5"/>
      <c r="I21" s="5"/>
      <c r="J21" s="43"/>
      <c r="K21" s="47" t="s">
        <v>15</v>
      </c>
    </row>
    <row r="22" spans="2:11" ht="32.25" thickBot="1" x14ac:dyDescent="0.35">
      <c r="B22" s="442" t="s">
        <v>3</v>
      </c>
      <c r="C22" s="44"/>
      <c r="D22" s="45"/>
      <c r="E22" s="45"/>
      <c r="F22" s="45"/>
      <c r="G22" s="45"/>
      <c r="H22" s="45"/>
      <c r="I22" s="45"/>
      <c r="J22" s="46"/>
      <c r="K22" s="48" t="s">
        <v>14</v>
      </c>
    </row>
    <row r="23" spans="2:11" ht="18.75" x14ac:dyDescent="0.3">
      <c r="B23" s="151">
        <f>1</f>
        <v>1</v>
      </c>
      <c r="C23" s="332" t="s">
        <v>42</v>
      </c>
      <c r="D23" s="456"/>
      <c r="E23" s="456"/>
      <c r="F23" s="456"/>
      <c r="G23" s="456"/>
      <c r="H23" s="456"/>
      <c r="I23" s="456"/>
      <c r="J23" s="436"/>
      <c r="K23" s="138">
        <f>0+14+12+5+0+0</f>
        <v>31</v>
      </c>
    </row>
    <row r="24" spans="2:11" ht="18.75" x14ac:dyDescent="0.3">
      <c r="B24" s="523">
        <f t="shared" ref="B24:B35" si="2">B23+1</f>
        <v>2</v>
      </c>
      <c r="C24" s="176" t="s">
        <v>35</v>
      </c>
      <c r="D24" s="89"/>
      <c r="E24" s="89"/>
      <c r="F24" s="89"/>
      <c r="G24" s="89"/>
      <c r="H24" s="89"/>
      <c r="I24" s="89"/>
      <c r="J24" s="414"/>
      <c r="K24" s="139">
        <f>14+0+0+0+0+0</f>
        <v>14</v>
      </c>
    </row>
    <row r="25" spans="2:11" ht="18.75" x14ac:dyDescent="0.3">
      <c r="B25" s="523">
        <f t="shared" si="2"/>
        <v>3</v>
      </c>
      <c r="C25" s="140" t="s">
        <v>38</v>
      </c>
      <c r="D25" s="86"/>
      <c r="E25" s="86"/>
      <c r="F25" s="86"/>
      <c r="G25" s="86"/>
      <c r="H25" s="86"/>
      <c r="I25" s="86"/>
      <c r="J25" s="87"/>
      <c r="K25" s="139">
        <f>0+0+0+15+0+0</f>
        <v>15</v>
      </c>
    </row>
    <row r="26" spans="2:11" ht="18.75" x14ac:dyDescent="0.3">
      <c r="B26" s="523">
        <f t="shared" si="2"/>
        <v>4</v>
      </c>
      <c r="C26" s="140" t="s">
        <v>41</v>
      </c>
      <c r="D26" s="89"/>
      <c r="E26" s="89"/>
      <c r="F26" s="89"/>
      <c r="G26" s="89"/>
      <c r="H26" s="89"/>
      <c r="I26" s="89"/>
      <c r="J26" s="414"/>
      <c r="K26" s="139">
        <f t="shared" ref="K26:K36" si="3">0+0+0+0+0+0</f>
        <v>0</v>
      </c>
    </row>
    <row r="27" spans="2:11" ht="18.75" x14ac:dyDescent="0.3">
      <c r="B27" s="523">
        <f t="shared" si="2"/>
        <v>5</v>
      </c>
      <c r="C27" s="140" t="s">
        <v>43</v>
      </c>
      <c r="D27" s="89"/>
      <c r="E27" s="89"/>
      <c r="F27" s="89"/>
      <c r="G27" s="89"/>
      <c r="H27" s="89"/>
      <c r="I27" s="89"/>
      <c r="J27" s="414"/>
      <c r="K27" s="139">
        <f t="shared" si="3"/>
        <v>0</v>
      </c>
    </row>
    <row r="28" spans="2:11" ht="18.75" x14ac:dyDescent="0.3">
      <c r="B28" s="150">
        <f t="shared" si="2"/>
        <v>6</v>
      </c>
      <c r="C28" s="140" t="s">
        <v>45</v>
      </c>
      <c r="D28" s="89"/>
      <c r="E28" s="89"/>
      <c r="F28" s="89"/>
      <c r="G28" s="89"/>
      <c r="H28" s="89"/>
      <c r="I28" s="89"/>
      <c r="J28" s="414"/>
      <c r="K28" s="139">
        <f t="shared" si="3"/>
        <v>0</v>
      </c>
    </row>
    <row r="29" spans="2:11" ht="18.75" x14ac:dyDescent="0.3">
      <c r="B29" s="150">
        <f t="shared" si="2"/>
        <v>7</v>
      </c>
      <c r="C29" s="140" t="s">
        <v>47</v>
      </c>
      <c r="D29" s="89"/>
      <c r="E29" s="89"/>
      <c r="F29" s="89"/>
      <c r="G29" s="89"/>
      <c r="H29" s="89"/>
      <c r="I29" s="89"/>
      <c r="J29" s="414"/>
      <c r="K29" s="139">
        <f t="shared" si="3"/>
        <v>0</v>
      </c>
    </row>
    <row r="30" spans="2:11" ht="18.75" x14ac:dyDescent="0.3">
      <c r="B30" s="150">
        <f t="shared" si="2"/>
        <v>8</v>
      </c>
      <c r="C30" s="140" t="s">
        <v>50</v>
      </c>
      <c r="D30" s="225"/>
      <c r="E30" s="225"/>
      <c r="F30" s="225"/>
      <c r="G30" s="225"/>
      <c r="H30" s="225"/>
      <c r="I30" s="225"/>
      <c r="J30" s="226"/>
      <c r="K30" s="139">
        <f t="shared" si="3"/>
        <v>0</v>
      </c>
    </row>
    <row r="31" spans="2:11" ht="18.75" x14ac:dyDescent="0.3">
      <c r="B31" s="150">
        <f t="shared" si="2"/>
        <v>9</v>
      </c>
      <c r="C31" s="140" t="s">
        <v>51</v>
      </c>
      <c r="D31" s="225"/>
      <c r="E31" s="225"/>
      <c r="F31" s="225"/>
      <c r="G31" s="225"/>
      <c r="H31" s="225"/>
      <c r="I31" s="225"/>
      <c r="J31" s="226"/>
      <c r="K31" s="139">
        <f t="shared" si="3"/>
        <v>0</v>
      </c>
    </row>
    <row r="32" spans="2:11" ht="18.75" x14ac:dyDescent="0.3">
      <c r="B32" s="150">
        <f t="shared" si="2"/>
        <v>10</v>
      </c>
      <c r="C32" s="140" t="s">
        <v>159</v>
      </c>
      <c r="D32" s="104"/>
      <c r="E32" s="104"/>
      <c r="F32" s="104"/>
      <c r="G32" s="104"/>
      <c r="H32" s="104"/>
      <c r="I32" s="104"/>
      <c r="J32" s="105"/>
      <c r="K32" s="139">
        <f t="shared" si="3"/>
        <v>0</v>
      </c>
    </row>
    <row r="33" spans="2:11" ht="18.75" x14ac:dyDescent="0.3">
      <c r="B33" s="150">
        <f t="shared" si="2"/>
        <v>11</v>
      </c>
      <c r="C33" s="140" t="s">
        <v>56</v>
      </c>
      <c r="D33" s="104"/>
      <c r="E33" s="104"/>
      <c r="F33" s="104"/>
      <c r="G33" s="104"/>
      <c r="H33" s="104"/>
      <c r="I33" s="104"/>
      <c r="J33" s="105"/>
      <c r="K33" s="139">
        <f t="shared" si="3"/>
        <v>0</v>
      </c>
    </row>
    <row r="34" spans="2:11" ht="18.75" x14ac:dyDescent="0.3">
      <c r="B34" s="150">
        <f t="shared" si="2"/>
        <v>12</v>
      </c>
      <c r="C34" s="140" t="s">
        <v>480</v>
      </c>
      <c r="D34" s="225"/>
      <c r="E34" s="225"/>
      <c r="F34" s="225"/>
      <c r="G34" s="225"/>
      <c r="H34" s="225"/>
      <c r="I34" s="225"/>
      <c r="J34" s="226"/>
      <c r="K34" s="139">
        <f t="shared" si="3"/>
        <v>0</v>
      </c>
    </row>
    <row r="35" spans="2:11" ht="19.5" thickBot="1" x14ac:dyDescent="0.35">
      <c r="B35" s="228">
        <f t="shared" si="2"/>
        <v>13</v>
      </c>
      <c r="C35" s="397" t="s">
        <v>57</v>
      </c>
      <c r="D35" s="618"/>
      <c r="E35" s="618"/>
      <c r="F35" s="618"/>
      <c r="G35" s="618"/>
      <c r="H35" s="618"/>
      <c r="I35" s="618"/>
      <c r="J35" s="619"/>
      <c r="K35" s="504">
        <f t="shared" si="3"/>
        <v>0</v>
      </c>
    </row>
    <row r="36" spans="2:11" ht="16.5" thickBot="1" x14ac:dyDescent="0.3">
      <c r="B36" s="616"/>
      <c r="C36" s="612" t="s">
        <v>12</v>
      </c>
      <c r="D36" s="613"/>
      <c r="E36" s="613"/>
      <c r="F36" s="613"/>
      <c r="G36" s="613"/>
      <c r="H36" s="613"/>
      <c r="I36" s="613"/>
      <c r="J36" s="614"/>
      <c r="K36" s="615">
        <f t="shared" si="3"/>
        <v>0</v>
      </c>
    </row>
    <row r="37" spans="2:11" ht="19.5" thickBot="1" x14ac:dyDescent="0.35">
      <c r="B37" s="74"/>
      <c r="C37" s="75"/>
      <c r="D37" s="76"/>
      <c r="E37" s="76"/>
      <c r="F37" s="76"/>
      <c r="G37" s="76"/>
      <c r="H37" s="76"/>
      <c r="I37" s="76"/>
      <c r="J37" s="77"/>
      <c r="K37" s="620">
        <f>SUM(K23:K36)</f>
        <v>60</v>
      </c>
    </row>
    <row r="39" spans="2:11" ht="15.75" thickBot="1" x14ac:dyDescent="0.3"/>
    <row r="40" spans="2:11" ht="18.75" x14ac:dyDescent="0.3">
      <c r="B40" s="69"/>
      <c r="C40" s="70" t="s">
        <v>18</v>
      </c>
      <c r="D40" s="71"/>
      <c r="E40" s="71"/>
      <c r="F40" s="71"/>
      <c r="G40" s="71"/>
      <c r="H40" s="71"/>
      <c r="I40" s="71"/>
      <c r="J40" s="71"/>
      <c r="K40" s="72"/>
    </row>
    <row r="41" spans="2:11" ht="19.5" thickBot="1" x14ac:dyDescent="0.35">
      <c r="B41" s="73"/>
      <c r="C41" s="10"/>
      <c r="D41" s="10"/>
      <c r="E41" s="10"/>
      <c r="F41" s="16" t="s">
        <v>26</v>
      </c>
      <c r="G41" s="10"/>
      <c r="H41" s="10"/>
      <c r="I41" s="10"/>
      <c r="J41" s="10"/>
      <c r="K41" s="15"/>
    </row>
    <row r="42" spans="2:11" ht="18.75" x14ac:dyDescent="0.3">
      <c r="B42" s="17" t="s">
        <v>0</v>
      </c>
      <c r="C42" s="4"/>
      <c r="D42" s="5"/>
      <c r="E42" s="5"/>
      <c r="F42" s="18" t="s">
        <v>10</v>
      </c>
      <c r="G42" s="5"/>
      <c r="H42" s="5"/>
      <c r="I42" s="5"/>
      <c r="J42" s="43"/>
      <c r="K42" s="49" t="s">
        <v>15</v>
      </c>
    </row>
    <row r="43" spans="2:11" ht="32.25" thickBot="1" x14ac:dyDescent="0.35">
      <c r="B43" s="19" t="s">
        <v>3</v>
      </c>
      <c r="C43" s="13"/>
      <c r="D43" s="14"/>
      <c r="E43" s="14"/>
      <c r="F43" s="14"/>
      <c r="G43" s="14"/>
      <c r="H43" s="14"/>
      <c r="I43" s="14"/>
      <c r="J43" s="46"/>
      <c r="K43" s="50" t="s">
        <v>14</v>
      </c>
    </row>
    <row r="44" spans="2:11" ht="15.75" x14ac:dyDescent="0.25">
      <c r="B44" s="381">
        <f>1</f>
        <v>1</v>
      </c>
      <c r="C44" s="330" t="s">
        <v>36</v>
      </c>
      <c r="D44" s="92"/>
      <c r="E44" s="92"/>
      <c r="F44" s="92"/>
      <c r="G44" s="92"/>
      <c r="H44" s="92"/>
      <c r="I44" s="92"/>
      <c r="J44" s="93"/>
      <c r="K44" s="139">
        <f>2+0+5+0+28</f>
        <v>35</v>
      </c>
    </row>
    <row r="45" spans="2:11" ht="15.75" x14ac:dyDescent="0.25">
      <c r="B45" s="523">
        <f t="shared" ref="B45:B56" si="4">B44+1</f>
        <v>2</v>
      </c>
      <c r="C45" s="140" t="s">
        <v>52</v>
      </c>
      <c r="D45" s="207"/>
      <c r="E45" s="207"/>
      <c r="F45" s="207"/>
      <c r="G45" s="207"/>
      <c r="H45" s="207"/>
      <c r="I45" s="207"/>
      <c r="J45" s="208"/>
      <c r="K45" s="139">
        <f>0+9+0+0+21</f>
        <v>30</v>
      </c>
    </row>
    <row r="46" spans="2:11" ht="15.75" x14ac:dyDescent="0.25">
      <c r="B46" s="523">
        <f t="shared" si="4"/>
        <v>3</v>
      </c>
      <c r="C46" s="206" t="s">
        <v>54</v>
      </c>
      <c r="D46" s="207"/>
      <c r="E46" s="207"/>
      <c r="F46" s="207"/>
      <c r="G46" s="207"/>
      <c r="H46" s="207"/>
      <c r="I46" s="207"/>
      <c r="J46" s="208"/>
      <c r="K46" s="139">
        <f>4+0+2+10+0</f>
        <v>16</v>
      </c>
    </row>
    <row r="47" spans="2:11" ht="15.75" x14ac:dyDescent="0.25">
      <c r="B47" s="523">
        <f t="shared" si="4"/>
        <v>4</v>
      </c>
      <c r="C47" s="206" t="s">
        <v>53</v>
      </c>
      <c r="D47" s="207"/>
      <c r="E47" s="207"/>
      <c r="F47" s="207"/>
      <c r="G47" s="207"/>
      <c r="H47" s="207"/>
      <c r="I47" s="207"/>
      <c r="J47" s="208"/>
      <c r="K47" s="139">
        <f>4+0+1+7+0</f>
        <v>12</v>
      </c>
    </row>
    <row r="48" spans="2:11" ht="15.75" x14ac:dyDescent="0.25">
      <c r="B48" s="523">
        <f t="shared" si="4"/>
        <v>5</v>
      </c>
      <c r="C48" s="176" t="s">
        <v>37</v>
      </c>
      <c r="D48" s="96"/>
      <c r="E48" s="96"/>
      <c r="F48" s="96"/>
      <c r="G48" s="96"/>
      <c r="H48" s="96"/>
      <c r="I48" s="96"/>
      <c r="J48" s="87"/>
      <c r="K48" s="139">
        <f>9+0+0+2+0</f>
        <v>11</v>
      </c>
    </row>
    <row r="49" spans="2:11" ht="18.75" x14ac:dyDescent="0.3">
      <c r="B49" s="523">
        <f t="shared" si="4"/>
        <v>6</v>
      </c>
      <c r="C49" s="140" t="s">
        <v>44</v>
      </c>
      <c r="D49" s="86"/>
      <c r="E49" s="86"/>
      <c r="F49" s="86"/>
      <c r="G49" s="86"/>
      <c r="H49" s="86"/>
      <c r="I49" s="86"/>
      <c r="J49" s="87"/>
      <c r="K49" s="139">
        <f>1+0+0+2+0</f>
        <v>3</v>
      </c>
    </row>
    <row r="50" spans="2:11" ht="15.75" x14ac:dyDescent="0.25">
      <c r="B50" s="523">
        <f t="shared" si="4"/>
        <v>7</v>
      </c>
      <c r="C50" s="140" t="s">
        <v>48</v>
      </c>
      <c r="D50" s="97"/>
      <c r="E50" s="97"/>
      <c r="F50" s="97"/>
      <c r="G50" s="97"/>
      <c r="H50" s="97"/>
      <c r="I50" s="97"/>
      <c r="J50" s="440"/>
      <c r="K50" s="139">
        <f>0+0+2+0+0</f>
        <v>2</v>
      </c>
    </row>
    <row r="51" spans="2:11" ht="15.75" x14ac:dyDescent="0.25">
      <c r="B51" s="523">
        <f t="shared" si="4"/>
        <v>8</v>
      </c>
      <c r="C51" s="140" t="s">
        <v>46</v>
      </c>
      <c r="D51" s="97"/>
      <c r="E51" s="97"/>
      <c r="F51" s="97"/>
      <c r="G51" s="97"/>
      <c r="H51" s="97"/>
      <c r="I51" s="97"/>
      <c r="J51" s="424"/>
      <c r="K51" s="139">
        <f>1+0+0+0+0</f>
        <v>1</v>
      </c>
    </row>
    <row r="52" spans="2:11" ht="15.75" x14ac:dyDescent="0.25">
      <c r="B52" s="523">
        <f t="shared" si="4"/>
        <v>9</v>
      </c>
      <c r="C52" s="176" t="s">
        <v>39</v>
      </c>
      <c r="D52" s="96"/>
      <c r="E52" s="96"/>
      <c r="F52" s="96"/>
      <c r="G52" s="96"/>
      <c r="H52" s="96"/>
      <c r="I52" s="96"/>
      <c r="J52" s="87"/>
      <c r="K52" s="139">
        <f>0+0+0+0+0</f>
        <v>0</v>
      </c>
    </row>
    <row r="53" spans="2:11" ht="15.75" x14ac:dyDescent="0.25">
      <c r="B53" s="523">
        <f t="shared" si="4"/>
        <v>10</v>
      </c>
      <c r="C53" s="140" t="s">
        <v>40</v>
      </c>
      <c r="D53" s="96"/>
      <c r="E53" s="96"/>
      <c r="F53" s="96"/>
      <c r="G53" s="96"/>
      <c r="H53" s="96"/>
      <c r="I53" s="96"/>
      <c r="J53" s="87"/>
      <c r="K53" s="139">
        <f>0+0+0+0+0</f>
        <v>0</v>
      </c>
    </row>
    <row r="54" spans="2:11" ht="15.75" x14ac:dyDescent="0.25">
      <c r="B54" s="523">
        <f t="shared" si="4"/>
        <v>11</v>
      </c>
      <c r="C54" s="140" t="s">
        <v>49</v>
      </c>
      <c r="D54" s="207"/>
      <c r="E54" s="207"/>
      <c r="F54" s="207"/>
      <c r="G54" s="207"/>
      <c r="H54" s="207"/>
      <c r="I54" s="207"/>
      <c r="J54" s="208"/>
      <c r="K54" s="139">
        <f>0+0+0+0+0</f>
        <v>0</v>
      </c>
    </row>
    <row r="55" spans="2:11" ht="15.75" x14ac:dyDescent="0.25">
      <c r="B55" s="523">
        <f t="shared" si="4"/>
        <v>12</v>
      </c>
      <c r="C55" s="206" t="s">
        <v>55</v>
      </c>
      <c r="D55" s="102"/>
      <c r="E55" s="102"/>
      <c r="F55" s="102"/>
      <c r="G55" s="102"/>
      <c r="H55" s="102"/>
      <c r="I55" s="102"/>
      <c r="J55" s="103"/>
      <c r="K55" s="139">
        <f>0+0+0+0+0</f>
        <v>0</v>
      </c>
    </row>
    <row r="56" spans="2:11" ht="16.5" thickBot="1" x14ac:dyDescent="0.3">
      <c r="B56" s="352">
        <f t="shared" si="4"/>
        <v>13</v>
      </c>
      <c r="C56" s="506" t="s">
        <v>334</v>
      </c>
      <c r="D56" s="507"/>
      <c r="E56" s="507"/>
      <c r="F56" s="507"/>
      <c r="G56" s="507"/>
      <c r="H56" s="507"/>
      <c r="I56" s="507"/>
      <c r="J56" s="508"/>
      <c r="K56" s="504">
        <f>0+0+0+0+0</f>
        <v>0</v>
      </c>
    </row>
    <row r="57" spans="2:11" ht="16.5" thickBot="1" x14ac:dyDescent="0.3">
      <c r="B57" s="616"/>
      <c r="C57" s="612" t="s">
        <v>12</v>
      </c>
      <c r="D57" s="613"/>
      <c r="E57" s="613"/>
      <c r="F57" s="613"/>
      <c r="G57" s="613"/>
      <c r="H57" s="613"/>
      <c r="I57" s="613"/>
      <c r="J57" s="614"/>
      <c r="K57" s="615">
        <f>0</f>
        <v>0</v>
      </c>
    </row>
    <row r="58" spans="2:11" ht="16.5" thickBot="1" x14ac:dyDescent="0.3">
      <c r="B58" s="616"/>
      <c r="C58" s="613"/>
      <c r="D58" s="613"/>
      <c r="E58" s="613"/>
      <c r="F58" s="613"/>
      <c r="G58" s="613"/>
      <c r="H58" s="613"/>
      <c r="I58" s="613"/>
      <c r="J58" s="617"/>
      <c r="K58" s="621">
        <f>SUM(K44:K57)</f>
        <v>110</v>
      </c>
    </row>
    <row r="59" spans="2:11" ht="19.5" thickBot="1" x14ac:dyDescent="0.35">
      <c r="B59" s="73"/>
      <c r="C59" s="10"/>
      <c r="D59" s="10"/>
      <c r="E59" s="10"/>
      <c r="F59" s="16" t="s">
        <v>27</v>
      </c>
      <c r="G59" s="10"/>
      <c r="H59" s="10"/>
      <c r="I59" s="10"/>
      <c r="J59" s="10"/>
      <c r="K59" s="15"/>
    </row>
    <row r="60" spans="2:11" ht="18.75" x14ac:dyDescent="0.3">
      <c r="B60" s="17" t="s">
        <v>0</v>
      </c>
      <c r="C60" s="4"/>
      <c r="D60" s="5"/>
      <c r="E60" s="5"/>
      <c r="F60" s="18" t="s">
        <v>10</v>
      </c>
      <c r="G60" s="5"/>
      <c r="H60" s="5"/>
      <c r="I60" s="5"/>
      <c r="J60" s="43"/>
      <c r="K60" s="47" t="s">
        <v>15</v>
      </c>
    </row>
    <row r="61" spans="2:11" ht="32.25" thickBot="1" x14ac:dyDescent="0.35">
      <c r="B61" s="442" t="s">
        <v>3</v>
      </c>
      <c r="C61" s="44"/>
      <c r="D61" s="45"/>
      <c r="E61" s="45"/>
      <c r="F61" s="45"/>
      <c r="G61" s="45"/>
      <c r="H61" s="45"/>
      <c r="I61" s="45"/>
      <c r="J61" s="46"/>
      <c r="K61" s="48" t="s">
        <v>14</v>
      </c>
    </row>
    <row r="62" spans="2:11" ht="18.75" x14ac:dyDescent="0.3">
      <c r="B62" s="151">
        <f>1</f>
        <v>1</v>
      </c>
      <c r="C62" s="332" t="s">
        <v>43</v>
      </c>
      <c r="D62" s="456"/>
      <c r="E62" s="456"/>
      <c r="F62" s="456"/>
      <c r="G62" s="456"/>
      <c r="H62" s="456"/>
      <c r="I62" s="456"/>
      <c r="J62" s="436"/>
      <c r="K62" s="138">
        <f>5+0+3+17+0</f>
        <v>25</v>
      </c>
    </row>
    <row r="63" spans="2:11" ht="18.75" x14ac:dyDescent="0.3">
      <c r="B63" s="150">
        <f t="shared" ref="B63:B74" si="5">B62+1</f>
        <v>2</v>
      </c>
      <c r="C63" s="140" t="s">
        <v>38</v>
      </c>
      <c r="D63" s="86"/>
      <c r="E63" s="86"/>
      <c r="F63" s="86"/>
      <c r="G63" s="86"/>
      <c r="H63" s="86"/>
      <c r="I63" s="86"/>
      <c r="J63" s="87"/>
      <c r="K63" s="139">
        <f>8+0+6+3+0</f>
        <v>17</v>
      </c>
    </row>
    <row r="64" spans="2:11" ht="18.75" x14ac:dyDescent="0.3">
      <c r="B64" s="150">
        <f t="shared" si="5"/>
        <v>3</v>
      </c>
      <c r="C64" s="176" t="s">
        <v>35</v>
      </c>
      <c r="D64" s="89"/>
      <c r="E64" s="89"/>
      <c r="F64" s="89"/>
      <c r="G64" s="89"/>
      <c r="H64" s="89"/>
      <c r="I64" s="89"/>
      <c r="J64" s="414"/>
      <c r="K64" s="139">
        <f>1+9+0+0+0</f>
        <v>10</v>
      </c>
    </row>
    <row r="65" spans="2:11" ht="18.75" x14ac:dyDescent="0.3">
      <c r="B65" s="150">
        <f t="shared" si="5"/>
        <v>4</v>
      </c>
      <c r="C65" s="140" t="s">
        <v>42</v>
      </c>
      <c r="D65" s="89"/>
      <c r="E65" s="89"/>
      <c r="F65" s="89"/>
      <c r="G65" s="89"/>
      <c r="H65" s="89"/>
      <c r="I65" s="89"/>
      <c r="J65" s="441"/>
      <c r="K65" s="139">
        <f>4+0+1+0+0</f>
        <v>5</v>
      </c>
    </row>
    <row r="66" spans="2:11" ht="18.75" x14ac:dyDescent="0.3">
      <c r="B66" s="150">
        <f t="shared" si="5"/>
        <v>5</v>
      </c>
      <c r="C66" s="140" t="s">
        <v>41</v>
      </c>
      <c r="D66" s="89"/>
      <c r="E66" s="89"/>
      <c r="F66" s="89"/>
      <c r="G66" s="89"/>
      <c r="H66" s="89"/>
      <c r="I66" s="89"/>
      <c r="J66" s="414"/>
      <c r="K66" s="139">
        <f>1+0+0+1+0</f>
        <v>2</v>
      </c>
    </row>
    <row r="67" spans="2:11" ht="18.75" x14ac:dyDescent="0.3">
      <c r="B67" s="150">
        <f t="shared" si="5"/>
        <v>6</v>
      </c>
      <c r="C67" s="140" t="s">
        <v>47</v>
      </c>
      <c r="D67" s="89"/>
      <c r="E67" s="89"/>
      <c r="F67" s="89"/>
      <c r="G67" s="89"/>
      <c r="H67" s="89"/>
      <c r="I67" s="89"/>
      <c r="J67" s="414"/>
      <c r="K67" s="139">
        <f>1+0+0+0+0</f>
        <v>1</v>
      </c>
    </row>
    <row r="68" spans="2:11" ht="18.75" x14ac:dyDescent="0.3">
      <c r="B68" s="150">
        <f t="shared" si="5"/>
        <v>7</v>
      </c>
      <c r="C68" s="140" t="s">
        <v>56</v>
      </c>
      <c r="D68" s="104"/>
      <c r="E68" s="104"/>
      <c r="F68" s="104"/>
      <c r="G68" s="104"/>
      <c r="H68" s="104"/>
      <c r="I68" s="104"/>
      <c r="J68" s="105"/>
      <c r="K68" s="139">
        <f>1+0+0+0+0</f>
        <v>1</v>
      </c>
    </row>
    <row r="69" spans="2:11" ht="18.75" x14ac:dyDescent="0.3">
      <c r="B69" s="150">
        <f t="shared" si="5"/>
        <v>8</v>
      </c>
      <c r="C69" s="140" t="s">
        <v>45</v>
      </c>
      <c r="D69" s="89"/>
      <c r="E69" s="89"/>
      <c r="F69" s="89"/>
      <c r="G69" s="89"/>
      <c r="H69" s="89"/>
      <c r="I69" s="89"/>
      <c r="J69" s="414"/>
      <c r="K69" s="139">
        <f t="shared" ref="K69:K74" si="6">0+0+0+0+0</f>
        <v>0</v>
      </c>
    </row>
    <row r="70" spans="2:11" ht="18.75" x14ac:dyDescent="0.3">
      <c r="B70" s="150">
        <f t="shared" si="5"/>
        <v>9</v>
      </c>
      <c r="C70" s="140" t="s">
        <v>50</v>
      </c>
      <c r="D70" s="225"/>
      <c r="E70" s="225"/>
      <c r="F70" s="225"/>
      <c r="G70" s="225"/>
      <c r="H70" s="225"/>
      <c r="I70" s="225"/>
      <c r="J70" s="226"/>
      <c r="K70" s="139">
        <f t="shared" si="6"/>
        <v>0</v>
      </c>
    </row>
    <row r="71" spans="2:11" ht="18.75" x14ac:dyDescent="0.3">
      <c r="B71" s="150">
        <f t="shared" si="5"/>
        <v>10</v>
      </c>
      <c r="C71" s="140" t="s">
        <v>51</v>
      </c>
      <c r="D71" s="225"/>
      <c r="E71" s="225"/>
      <c r="F71" s="225"/>
      <c r="G71" s="225"/>
      <c r="H71" s="225"/>
      <c r="I71" s="225"/>
      <c r="J71" s="226"/>
      <c r="K71" s="139">
        <f t="shared" si="6"/>
        <v>0</v>
      </c>
    </row>
    <row r="72" spans="2:11" ht="18.75" x14ac:dyDescent="0.3">
      <c r="B72" s="150">
        <f t="shared" si="5"/>
        <v>11</v>
      </c>
      <c r="C72" s="140" t="s">
        <v>159</v>
      </c>
      <c r="D72" s="104"/>
      <c r="E72" s="104"/>
      <c r="F72" s="104"/>
      <c r="G72" s="104"/>
      <c r="H72" s="104"/>
      <c r="I72" s="104"/>
      <c r="J72" s="105"/>
      <c r="K72" s="139">
        <f t="shared" si="6"/>
        <v>0</v>
      </c>
    </row>
    <row r="73" spans="2:11" ht="18.75" x14ac:dyDescent="0.3">
      <c r="B73" s="150">
        <f t="shared" si="5"/>
        <v>12</v>
      </c>
      <c r="C73" s="140" t="s">
        <v>480</v>
      </c>
      <c r="D73" s="225"/>
      <c r="E73" s="225"/>
      <c r="F73" s="225"/>
      <c r="G73" s="225"/>
      <c r="H73" s="225"/>
      <c r="I73" s="225"/>
      <c r="J73" s="226"/>
      <c r="K73" s="139">
        <f t="shared" si="6"/>
        <v>0</v>
      </c>
    </row>
    <row r="74" spans="2:11" ht="19.5" thickBot="1" x14ac:dyDescent="0.35">
      <c r="B74" s="228">
        <f t="shared" si="5"/>
        <v>13</v>
      </c>
      <c r="C74" s="397" t="s">
        <v>57</v>
      </c>
      <c r="D74" s="618"/>
      <c r="E74" s="618"/>
      <c r="F74" s="618"/>
      <c r="G74" s="618"/>
      <c r="H74" s="618"/>
      <c r="I74" s="618"/>
      <c r="J74" s="619"/>
      <c r="K74" s="504">
        <f t="shared" si="6"/>
        <v>0</v>
      </c>
    </row>
    <row r="75" spans="2:11" ht="16.5" thickBot="1" x14ac:dyDescent="0.3">
      <c r="B75" s="616"/>
      <c r="C75" s="612" t="s">
        <v>12</v>
      </c>
      <c r="D75" s="613"/>
      <c r="E75" s="613"/>
      <c r="F75" s="613"/>
      <c r="G75" s="613"/>
      <c r="H75" s="613"/>
      <c r="I75" s="613"/>
      <c r="J75" s="614"/>
      <c r="K75" s="615">
        <f>0</f>
        <v>0</v>
      </c>
    </row>
    <row r="76" spans="2:11" ht="19.5" thickBot="1" x14ac:dyDescent="0.35">
      <c r="B76" s="74"/>
      <c r="C76" s="75"/>
      <c r="D76" s="76"/>
      <c r="E76" s="76"/>
      <c r="F76" s="76"/>
      <c r="G76" s="76"/>
      <c r="H76" s="76"/>
      <c r="I76" s="76"/>
      <c r="J76" s="77"/>
      <c r="K76" s="620">
        <f>SUM(K62:K75)</f>
        <v>61</v>
      </c>
    </row>
    <row r="78" spans="2:11" ht="15.75" thickBot="1" x14ac:dyDescent="0.3"/>
    <row r="79" spans="2:11" ht="18.75" x14ac:dyDescent="0.3">
      <c r="B79" s="69"/>
      <c r="C79" s="70" t="s">
        <v>19</v>
      </c>
      <c r="D79" s="71"/>
      <c r="E79" s="71"/>
      <c r="F79" s="71"/>
      <c r="G79" s="71"/>
      <c r="H79" s="71"/>
      <c r="I79" s="71"/>
      <c r="J79" s="71"/>
      <c r="K79" s="72"/>
    </row>
    <row r="80" spans="2:11" ht="19.5" thickBot="1" x14ac:dyDescent="0.35">
      <c r="B80" s="73"/>
      <c r="C80" s="10"/>
      <c r="D80" s="10"/>
      <c r="E80" s="10"/>
      <c r="F80" s="16" t="s">
        <v>26</v>
      </c>
      <c r="G80" s="10"/>
      <c r="H80" s="10"/>
      <c r="I80" s="10"/>
      <c r="J80" s="10"/>
      <c r="K80" s="15"/>
    </row>
    <row r="81" spans="2:11" ht="18.75" x14ac:dyDescent="0.3">
      <c r="B81" s="17" t="s">
        <v>0</v>
      </c>
      <c r="C81" s="4"/>
      <c r="D81" s="5"/>
      <c r="E81" s="5"/>
      <c r="F81" s="18" t="s">
        <v>10</v>
      </c>
      <c r="G81" s="5"/>
      <c r="H81" s="5"/>
      <c r="I81" s="5"/>
      <c r="J81" s="43"/>
      <c r="K81" s="49" t="s">
        <v>15</v>
      </c>
    </row>
    <row r="82" spans="2:11" ht="32.25" thickBot="1" x14ac:dyDescent="0.35">
      <c r="B82" s="442" t="s">
        <v>3</v>
      </c>
      <c r="C82" s="44"/>
      <c r="D82" s="45"/>
      <c r="E82" s="45"/>
      <c r="F82" s="45"/>
      <c r="G82" s="45"/>
      <c r="H82" s="45"/>
      <c r="I82" s="45"/>
      <c r="J82" s="46"/>
      <c r="K82" s="50" t="s">
        <v>14</v>
      </c>
    </row>
    <row r="83" spans="2:11" ht="15.75" x14ac:dyDescent="0.25">
      <c r="B83" s="392">
        <f>1</f>
        <v>1</v>
      </c>
      <c r="C83" s="330" t="s">
        <v>40</v>
      </c>
      <c r="D83" s="92"/>
      <c r="E83" s="92"/>
      <c r="F83" s="92"/>
      <c r="G83" s="92"/>
      <c r="H83" s="92"/>
      <c r="I83" s="92"/>
      <c r="J83" s="93"/>
      <c r="K83" s="138">
        <f>15+0+0+0+10+0+30+0</f>
        <v>55</v>
      </c>
    </row>
    <row r="84" spans="2:11" ht="15.75" x14ac:dyDescent="0.25">
      <c r="B84" s="523">
        <f t="shared" ref="B84:B95" si="7">B83+1</f>
        <v>2</v>
      </c>
      <c r="C84" s="332" t="s">
        <v>36</v>
      </c>
      <c r="D84" s="555"/>
      <c r="E84" s="555"/>
      <c r="F84" s="555"/>
      <c r="G84" s="555"/>
      <c r="H84" s="555"/>
      <c r="I84" s="555"/>
      <c r="J84" s="694"/>
      <c r="K84" s="139">
        <f>0+0+0+0+0+12+0+31</f>
        <v>43</v>
      </c>
    </row>
    <row r="85" spans="2:11" ht="15.75" x14ac:dyDescent="0.25">
      <c r="B85" s="523">
        <f t="shared" si="7"/>
        <v>3</v>
      </c>
      <c r="C85" s="176" t="s">
        <v>39</v>
      </c>
      <c r="D85" s="96"/>
      <c r="E85" s="96"/>
      <c r="F85" s="96"/>
      <c r="G85" s="96"/>
      <c r="H85" s="96"/>
      <c r="I85" s="96"/>
      <c r="J85" s="87"/>
      <c r="K85" s="139">
        <f>0+0+10+10+0+0+0+0</f>
        <v>20</v>
      </c>
    </row>
    <row r="86" spans="2:11" ht="18.75" x14ac:dyDescent="0.3">
      <c r="B86" s="523">
        <f t="shared" si="7"/>
        <v>4</v>
      </c>
      <c r="C86" s="140" t="s">
        <v>44</v>
      </c>
      <c r="D86" s="86"/>
      <c r="E86" s="86"/>
      <c r="F86" s="86"/>
      <c r="G86" s="86"/>
      <c r="H86" s="86"/>
      <c r="I86" s="86"/>
      <c r="J86" s="87"/>
      <c r="K86" s="139">
        <f>13+0+0+0+0+0+0+0</f>
        <v>13</v>
      </c>
    </row>
    <row r="87" spans="2:11" ht="15.75" x14ac:dyDescent="0.25">
      <c r="B87" s="523">
        <f t="shared" si="7"/>
        <v>5</v>
      </c>
      <c r="C87" s="140" t="s">
        <v>52</v>
      </c>
      <c r="D87" s="97"/>
      <c r="E87" s="97"/>
      <c r="F87" s="97"/>
      <c r="G87" s="97"/>
      <c r="H87" s="97"/>
      <c r="I87" s="97"/>
      <c r="J87" s="524"/>
      <c r="K87" s="139">
        <f>0+13+0+0+0+0+0+0</f>
        <v>13</v>
      </c>
    </row>
    <row r="88" spans="2:11" ht="15.75" x14ac:dyDescent="0.25">
      <c r="B88" s="523">
        <f t="shared" si="7"/>
        <v>6</v>
      </c>
      <c r="C88" s="140" t="s">
        <v>49</v>
      </c>
      <c r="D88" s="207"/>
      <c r="E88" s="207"/>
      <c r="F88" s="207"/>
      <c r="G88" s="207"/>
      <c r="H88" s="207"/>
      <c r="I88" s="207"/>
      <c r="J88" s="208"/>
      <c r="K88" s="139">
        <f>1+0+0+0+0+0+0+0</f>
        <v>1</v>
      </c>
    </row>
    <row r="89" spans="2:11" ht="15.75" x14ac:dyDescent="0.25">
      <c r="B89" s="523">
        <f t="shared" si="7"/>
        <v>7</v>
      </c>
      <c r="C89" s="176" t="s">
        <v>37</v>
      </c>
      <c r="D89" s="96"/>
      <c r="E89" s="96"/>
      <c r="F89" s="96"/>
      <c r="G89" s="96"/>
      <c r="H89" s="96"/>
      <c r="I89" s="96"/>
      <c r="J89" s="87"/>
      <c r="K89" s="139">
        <f>0+0+0+0+0</f>
        <v>0</v>
      </c>
    </row>
    <row r="90" spans="2:11" ht="15.75" x14ac:dyDescent="0.25">
      <c r="B90" s="523">
        <f t="shared" si="7"/>
        <v>8</v>
      </c>
      <c r="C90" s="140" t="s">
        <v>46</v>
      </c>
      <c r="D90" s="97"/>
      <c r="E90" s="97"/>
      <c r="F90" s="97"/>
      <c r="G90" s="97"/>
      <c r="H90" s="97"/>
      <c r="I90" s="97"/>
      <c r="J90" s="413"/>
      <c r="K90" s="139">
        <f t="shared" ref="K90:K95" si="8">0+0+0+0+0+0+0+0</f>
        <v>0</v>
      </c>
    </row>
    <row r="91" spans="2:11" ht="15.75" x14ac:dyDescent="0.25">
      <c r="B91" s="523">
        <f t="shared" si="7"/>
        <v>9</v>
      </c>
      <c r="C91" s="140" t="s">
        <v>48</v>
      </c>
      <c r="D91" s="97"/>
      <c r="E91" s="97"/>
      <c r="F91" s="97"/>
      <c r="G91" s="97"/>
      <c r="H91" s="97"/>
      <c r="I91" s="97"/>
      <c r="J91" s="440"/>
      <c r="K91" s="139">
        <f t="shared" si="8"/>
        <v>0</v>
      </c>
    </row>
    <row r="92" spans="2:11" ht="15.75" x14ac:dyDescent="0.25">
      <c r="B92" s="523">
        <f t="shared" si="7"/>
        <v>10</v>
      </c>
      <c r="C92" s="206" t="s">
        <v>53</v>
      </c>
      <c r="D92" s="207"/>
      <c r="E92" s="207"/>
      <c r="F92" s="207"/>
      <c r="G92" s="207"/>
      <c r="H92" s="207"/>
      <c r="I92" s="207"/>
      <c r="J92" s="208"/>
      <c r="K92" s="139">
        <f t="shared" si="8"/>
        <v>0</v>
      </c>
    </row>
    <row r="93" spans="2:11" ht="15.75" x14ac:dyDescent="0.25">
      <c r="B93" s="523">
        <f t="shared" si="7"/>
        <v>11</v>
      </c>
      <c r="C93" s="206" t="s">
        <v>54</v>
      </c>
      <c r="D93" s="207"/>
      <c r="E93" s="207"/>
      <c r="F93" s="207"/>
      <c r="G93" s="207"/>
      <c r="H93" s="207"/>
      <c r="I93" s="207"/>
      <c r="J93" s="208"/>
      <c r="K93" s="139">
        <f t="shared" si="8"/>
        <v>0</v>
      </c>
    </row>
    <row r="94" spans="2:11" ht="15.75" x14ac:dyDescent="0.25">
      <c r="B94" s="523">
        <f t="shared" si="7"/>
        <v>12</v>
      </c>
      <c r="C94" s="206" t="s">
        <v>55</v>
      </c>
      <c r="D94" s="102"/>
      <c r="E94" s="102"/>
      <c r="F94" s="102"/>
      <c r="G94" s="102"/>
      <c r="H94" s="102"/>
      <c r="I94" s="102"/>
      <c r="J94" s="103"/>
      <c r="K94" s="139">
        <f t="shared" si="8"/>
        <v>0</v>
      </c>
    </row>
    <row r="95" spans="2:11" ht="16.5" thickBot="1" x14ac:dyDescent="0.3">
      <c r="B95" s="352">
        <f t="shared" si="7"/>
        <v>13</v>
      </c>
      <c r="C95" s="506" t="s">
        <v>334</v>
      </c>
      <c r="D95" s="507"/>
      <c r="E95" s="507"/>
      <c r="F95" s="507"/>
      <c r="G95" s="507"/>
      <c r="H95" s="507"/>
      <c r="I95" s="507"/>
      <c r="J95" s="508"/>
      <c r="K95" s="504">
        <f t="shared" si="8"/>
        <v>0</v>
      </c>
    </row>
    <row r="96" spans="2:11" ht="16.5" thickBot="1" x14ac:dyDescent="0.3">
      <c r="B96" s="616"/>
      <c r="C96" s="612" t="s">
        <v>12</v>
      </c>
      <c r="D96" s="613"/>
      <c r="E96" s="613"/>
      <c r="F96" s="613"/>
      <c r="G96" s="613"/>
      <c r="H96" s="613"/>
      <c r="I96" s="613"/>
      <c r="J96" s="614"/>
      <c r="K96" s="615">
        <f>0</f>
        <v>0</v>
      </c>
    </row>
    <row r="97" spans="2:11" ht="16.5" thickBot="1" x14ac:dyDescent="0.3">
      <c r="B97" s="616"/>
      <c r="C97" s="613"/>
      <c r="D97" s="613"/>
      <c r="E97" s="613"/>
      <c r="F97" s="613"/>
      <c r="G97" s="613"/>
      <c r="H97" s="613"/>
      <c r="I97" s="613"/>
      <c r="J97" s="617"/>
      <c r="K97" s="621">
        <f>SUM(K83:K96)</f>
        <v>145</v>
      </c>
    </row>
    <row r="98" spans="2:11" ht="19.5" thickBot="1" x14ac:dyDescent="0.35">
      <c r="B98" s="73"/>
      <c r="C98" s="10"/>
      <c r="D98" s="10"/>
      <c r="E98" s="10"/>
      <c r="F98" s="16" t="s">
        <v>27</v>
      </c>
      <c r="G98" s="10"/>
      <c r="H98" s="10"/>
      <c r="I98" s="10"/>
      <c r="J98" s="10"/>
      <c r="K98" s="15"/>
    </row>
    <row r="99" spans="2:11" ht="18.75" x14ac:dyDescent="0.3">
      <c r="B99" s="17" t="s">
        <v>0</v>
      </c>
      <c r="C99" s="4"/>
      <c r="D99" s="5"/>
      <c r="E99" s="5"/>
      <c r="F99" s="18" t="s">
        <v>10</v>
      </c>
      <c r="G99" s="5"/>
      <c r="H99" s="5"/>
      <c r="I99" s="5"/>
      <c r="J99" s="43"/>
      <c r="K99" s="47" t="s">
        <v>15</v>
      </c>
    </row>
    <row r="100" spans="2:11" ht="32.25" thickBot="1" x14ac:dyDescent="0.35">
      <c r="B100" s="442" t="s">
        <v>3</v>
      </c>
      <c r="C100" s="44"/>
      <c r="D100" s="45"/>
      <c r="E100" s="45"/>
      <c r="F100" s="45"/>
      <c r="G100" s="45"/>
      <c r="H100" s="45"/>
      <c r="I100" s="45"/>
      <c r="J100" s="46"/>
      <c r="K100" s="48" t="s">
        <v>14</v>
      </c>
    </row>
    <row r="101" spans="2:11" ht="18.75" x14ac:dyDescent="0.3">
      <c r="B101" s="151">
        <f>1</f>
        <v>1</v>
      </c>
      <c r="C101" s="332" t="s">
        <v>45</v>
      </c>
      <c r="D101" s="456"/>
      <c r="E101" s="456"/>
      <c r="F101" s="456"/>
      <c r="G101" s="456"/>
      <c r="H101" s="456"/>
      <c r="I101" s="456"/>
      <c r="J101" s="436"/>
      <c r="K101" s="138">
        <f>1+0+0+0+10+12+30+31</f>
        <v>84</v>
      </c>
    </row>
    <row r="102" spans="2:11" ht="18.75" x14ac:dyDescent="0.3">
      <c r="B102" s="150">
        <f t="shared" ref="B102:B113" si="9">B101+1</f>
        <v>2</v>
      </c>
      <c r="C102" s="140" t="s">
        <v>41</v>
      </c>
      <c r="D102" s="89"/>
      <c r="E102" s="89"/>
      <c r="F102" s="89"/>
      <c r="G102" s="89"/>
      <c r="H102" s="89"/>
      <c r="I102" s="89"/>
      <c r="J102" s="414"/>
      <c r="K102" s="139">
        <f>28+0+0+0+0+0+0+0</f>
        <v>28</v>
      </c>
    </row>
    <row r="103" spans="2:11" ht="18.75" x14ac:dyDescent="0.3">
      <c r="B103" s="150">
        <f t="shared" si="9"/>
        <v>3</v>
      </c>
      <c r="C103" s="140" t="s">
        <v>57</v>
      </c>
      <c r="D103" s="225"/>
      <c r="E103" s="225"/>
      <c r="F103" s="225"/>
      <c r="G103" s="225"/>
      <c r="H103" s="225"/>
      <c r="I103" s="225"/>
      <c r="J103" s="226"/>
      <c r="K103" s="139">
        <f>0+13+10+0+0+0+0+0</f>
        <v>23</v>
      </c>
    </row>
    <row r="104" spans="2:11" ht="18.75" x14ac:dyDescent="0.3">
      <c r="B104" s="150">
        <f t="shared" si="9"/>
        <v>4</v>
      </c>
      <c r="C104" s="140" t="s">
        <v>159</v>
      </c>
      <c r="D104" s="104"/>
      <c r="E104" s="104"/>
      <c r="F104" s="104"/>
      <c r="G104" s="104"/>
      <c r="H104" s="104"/>
      <c r="I104" s="104"/>
      <c r="J104" s="105"/>
      <c r="K104" s="139">
        <f>0+0+0+10+0+0+0+0</f>
        <v>10</v>
      </c>
    </row>
    <row r="105" spans="2:11" ht="18.75" x14ac:dyDescent="0.3">
      <c r="B105" s="150">
        <f t="shared" si="9"/>
        <v>5</v>
      </c>
      <c r="C105" s="176" t="s">
        <v>35</v>
      </c>
      <c r="D105" s="89"/>
      <c r="E105" s="89"/>
      <c r="F105" s="89"/>
      <c r="G105" s="89"/>
      <c r="H105" s="89"/>
      <c r="I105" s="89"/>
      <c r="J105" s="414"/>
      <c r="K105" s="139">
        <f t="shared" ref="K105:K113" si="10">0+0+0+0+0+0+0+0</f>
        <v>0</v>
      </c>
    </row>
    <row r="106" spans="2:11" ht="18.75" x14ac:dyDescent="0.3">
      <c r="B106" s="150">
        <f t="shared" si="9"/>
        <v>6</v>
      </c>
      <c r="C106" s="140" t="s">
        <v>38</v>
      </c>
      <c r="D106" s="86"/>
      <c r="E106" s="86"/>
      <c r="F106" s="86"/>
      <c r="G106" s="86"/>
      <c r="H106" s="86"/>
      <c r="I106" s="86"/>
      <c r="J106" s="87"/>
      <c r="K106" s="139">
        <f t="shared" si="10"/>
        <v>0</v>
      </c>
    </row>
    <row r="107" spans="2:11" ht="18.75" x14ac:dyDescent="0.3">
      <c r="B107" s="150">
        <f t="shared" si="9"/>
        <v>7</v>
      </c>
      <c r="C107" s="140" t="s">
        <v>42</v>
      </c>
      <c r="D107" s="89"/>
      <c r="E107" s="89"/>
      <c r="F107" s="89"/>
      <c r="G107" s="89"/>
      <c r="H107" s="89"/>
      <c r="I107" s="89"/>
      <c r="J107" s="531"/>
      <c r="K107" s="139">
        <f t="shared" si="10"/>
        <v>0</v>
      </c>
    </row>
    <row r="108" spans="2:11" ht="18.75" x14ac:dyDescent="0.3">
      <c r="B108" s="150">
        <f t="shared" si="9"/>
        <v>8</v>
      </c>
      <c r="C108" s="140" t="s">
        <v>43</v>
      </c>
      <c r="D108" s="89"/>
      <c r="E108" s="89"/>
      <c r="F108" s="89"/>
      <c r="G108" s="89"/>
      <c r="H108" s="89"/>
      <c r="I108" s="89"/>
      <c r="J108" s="414"/>
      <c r="K108" s="139">
        <f t="shared" si="10"/>
        <v>0</v>
      </c>
    </row>
    <row r="109" spans="2:11" ht="18.75" x14ac:dyDescent="0.3">
      <c r="B109" s="150">
        <f t="shared" si="9"/>
        <v>9</v>
      </c>
      <c r="C109" s="140" t="s">
        <v>47</v>
      </c>
      <c r="D109" s="89"/>
      <c r="E109" s="89"/>
      <c r="F109" s="89"/>
      <c r="G109" s="89"/>
      <c r="H109" s="89"/>
      <c r="I109" s="89"/>
      <c r="J109" s="414"/>
      <c r="K109" s="139">
        <f t="shared" si="10"/>
        <v>0</v>
      </c>
    </row>
    <row r="110" spans="2:11" ht="18.75" x14ac:dyDescent="0.3">
      <c r="B110" s="150">
        <f t="shared" si="9"/>
        <v>10</v>
      </c>
      <c r="C110" s="140" t="s">
        <v>50</v>
      </c>
      <c r="D110" s="225"/>
      <c r="E110" s="225"/>
      <c r="F110" s="225"/>
      <c r="G110" s="225"/>
      <c r="H110" s="225"/>
      <c r="I110" s="225"/>
      <c r="J110" s="226"/>
      <c r="K110" s="139">
        <f t="shared" si="10"/>
        <v>0</v>
      </c>
    </row>
    <row r="111" spans="2:11" ht="18.75" x14ac:dyDescent="0.3">
      <c r="B111" s="150">
        <f t="shared" si="9"/>
        <v>11</v>
      </c>
      <c r="C111" s="140" t="s">
        <v>51</v>
      </c>
      <c r="D111" s="225"/>
      <c r="E111" s="225"/>
      <c r="F111" s="225"/>
      <c r="G111" s="225"/>
      <c r="H111" s="225"/>
      <c r="I111" s="225"/>
      <c r="J111" s="226"/>
      <c r="K111" s="139">
        <f t="shared" si="10"/>
        <v>0</v>
      </c>
    </row>
    <row r="112" spans="2:11" ht="18.75" x14ac:dyDescent="0.3">
      <c r="B112" s="150">
        <f t="shared" si="9"/>
        <v>12</v>
      </c>
      <c r="C112" s="140" t="s">
        <v>56</v>
      </c>
      <c r="D112" s="104"/>
      <c r="E112" s="104"/>
      <c r="F112" s="104"/>
      <c r="G112" s="104"/>
      <c r="H112" s="104"/>
      <c r="I112" s="104"/>
      <c r="J112" s="105"/>
      <c r="K112" s="139">
        <f t="shared" si="10"/>
        <v>0</v>
      </c>
    </row>
    <row r="113" spans="2:11" ht="19.5" thickBot="1" x14ac:dyDescent="0.35">
      <c r="B113" s="228">
        <f t="shared" si="9"/>
        <v>13</v>
      </c>
      <c r="C113" s="397" t="s">
        <v>480</v>
      </c>
      <c r="D113" s="618"/>
      <c r="E113" s="618"/>
      <c r="F113" s="618"/>
      <c r="G113" s="618"/>
      <c r="H113" s="618"/>
      <c r="I113" s="618"/>
      <c r="J113" s="619"/>
      <c r="K113" s="504">
        <f t="shared" si="10"/>
        <v>0</v>
      </c>
    </row>
    <row r="114" spans="2:11" ht="16.5" thickBot="1" x14ac:dyDescent="0.3">
      <c r="B114" s="616"/>
      <c r="C114" s="612" t="s">
        <v>12</v>
      </c>
      <c r="D114" s="613"/>
      <c r="E114" s="613"/>
      <c r="F114" s="613"/>
      <c r="G114" s="613"/>
      <c r="H114" s="613"/>
      <c r="I114" s="613"/>
      <c r="J114" s="614"/>
      <c r="K114" s="615">
        <f>0</f>
        <v>0</v>
      </c>
    </row>
    <row r="115" spans="2:11" ht="19.5" thickBot="1" x14ac:dyDescent="0.35">
      <c r="B115" s="74"/>
      <c r="C115" s="75"/>
      <c r="D115" s="76"/>
      <c r="E115" s="76"/>
      <c r="F115" s="76"/>
      <c r="G115" s="76"/>
      <c r="H115" s="76"/>
      <c r="I115" s="76"/>
      <c r="J115" s="77"/>
      <c r="K115" s="620">
        <f>SUM(K101:K114)</f>
        <v>145</v>
      </c>
    </row>
    <row r="117" spans="2:11" ht="15.75" thickBot="1" x14ac:dyDescent="0.3"/>
    <row r="118" spans="2:11" ht="18.75" x14ac:dyDescent="0.3">
      <c r="B118" s="69"/>
      <c r="C118" s="70" t="s">
        <v>20</v>
      </c>
      <c r="D118" s="71"/>
      <c r="E118" s="71"/>
      <c r="F118" s="71"/>
      <c r="G118" s="71"/>
      <c r="H118" s="71"/>
      <c r="I118" s="71"/>
      <c r="J118" s="71"/>
      <c r="K118" s="72"/>
    </row>
    <row r="119" spans="2:11" ht="19.5" thickBot="1" x14ac:dyDescent="0.35">
      <c r="B119" s="73"/>
      <c r="C119" s="10"/>
      <c r="D119" s="10"/>
      <c r="E119" s="10"/>
      <c r="F119" s="16" t="s">
        <v>26</v>
      </c>
      <c r="G119" s="10"/>
      <c r="H119" s="10"/>
      <c r="I119" s="10"/>
      <c r="J119" s="10"/>
      <c r="K119" s="15"/>
    </row>
    <row r="120" spans="2:11" ht="18.75" x14ac:dyDescent="0.3">
      <c r="B120" s="17" t="s">
        <v>0</v>
      </c>
      <c r="C120" s="4"/>
      <c r="D120" s="5"/>
      <c r="E120" s="5"/>
      <c r="F120" s="18" t="s">
        <v>10</v>
      </c>
      <c r="G120" s="5"/>
      <c r="H120" s="5"/>
      <c r="I120" s="5"/>
      <c r="J120" s="43"/>
      <c r="K120" s="49" t="s">
        <v>15</v>
      </c>
    </row>
    <row r="121" spans="2:11" ht="32.25" thickBot="1" x14ac:dyDescent="0.35">
      <c r="B121" s="442" t="s">
        <v>3</v>
      </c>
      <c r="C121" s="44"/>
      <c r="D121" s="45"/>
      <c r="E121" s="45"/>
      <c r="F121" s="45"/>
      <c r="G121" s="45"/>
      <c r="H121" s="45"/>
      <c r="I121" s="45"/>
      <c r="J121" s="46"/>
      <c r="K121" s="50" t="s">
        <v>14</v>
      </c>
    </row>
    <row r="122" spans="2:11" ht="15.75" x14ac:dyDescent="0.25">
      <c r="B122" s="392">
        <f>1</f>
        <v>1</v>
      </c>
      <c r="C122" s="330" t="s">
        <v>49</v>
      </c>
      <c r="D122" s="736"/>
      <c r="E122" s="736"/>
      <c r="F122" s="736"/>
      <c r="G122" s="736"/>
      <c r="H122" s="736"/>
      <c r="I122" s="736"/>
      <c r="J122" s="737"/>
      <c r="K122" s="138">
        <f>36+50+0+0+0</f>
        <v>86</v>
      </c>
    </row>
    <row r="123" spans="2:11" ht="15.75" x14ac:dyDescent="0.25">
      <c r="B123" s="523">
        <f t="shared" ref="B123:B134" si="11">B122+1</f>
        <v>2</v>
      </c>
      <c r="C123" s="206" t="s">
        <v>334</v>
      </c>
      <c r="D123" s="207"/>
      <c r="E123" s="207"/>
      <c r="F123" s="207"/>
      <c r="G123" s="207"/>
      <c r="H123" s="207"/>
      <c r="I123" s="207"/>
      <c r="J123" s="208"/>
      <c r="K123" s="139">
        <f>0+0+24+0+0</f>
        <v>24</v>
      </c>
    </row>
    <row r="124" spans="2:11" ht="15.75" x14ac:dyDescent="0.25">
      <c r="B124" s="523">
        <f t="shared" si="11"/>
        <v>3</v>
      </c>
      <c r="C124" s="206" t="s">
        <v>53</v>
      </c>
      <c r="D124" s="207"/>
      <c r="E124" s="207"/>
      <c r="F124" s="207"/>
      <c r="G124" s="207"/>
      <c r="H124" s="207"/>
      <c r="I124" s="207"/>
      <c r="J124" s="208"/>
      <c r="K124" s="139">
        <f>0+0+0+0+14</f>
        <v>14</v>
      </c>
    </row>
    <row r="125" spans="2:11" ht="15.75" x14ac:dyDescent="0.25">
      <c r="B125" s="523">
        <f t="shared" si="11"/>
        <v>4</v>
      </c>
      <c r="C125" s="332" t="s">
        <v>36</v>
      </c>
      <c r="D125" s="555"/>
      <c r="E125" s="555"/>
      <c r="F125" s="555"/>
      <c r="G125" s="555"/>
      <c r="H125" s="555"/>
      <c r="I125" s="555"/>
      <c r="J125" s="694"/>
      <c r="K125" s="139">
        <f t="shared" ref="K125:K134" si="12">0+0+0+0+0</f>
        <v>0</v>
      </c>
    </row>
    <row r="126" spans="2:11" ht="15.75" x14ac:dyDescent="0.25">
      <c r="B126" s="523">
        <f t="shared" si="11"/>
        <v>5</v>
      </c>
      <c r="C126" s="176" t="s">
        <v>37</v>
      </c>
      <c r="D126" s="96"/>
      <c r="E126" s="96"/>
      <c r="F126" s="96"/>
      <c r="G126" s="96"/>
      <c r="H126" s="96"/>
      <c r="I126" s="96"/>
      <c r="J126" s="87"/>
      <c r="K126" s="139">
        <f t="shared" si="12"/>
        <v>0</v>
      </c>
    </row>
    <row r="127" spans="2:11" ht="15.75" x14ac:dyDescent="0.25">
      <c r="B127" s="523">
        <f t="shared" si="11"/>
        <v>6</v>
      </c>
      <c r="C127" s="176" t="s">
        <v>39</v>
      </c>
      <c r="D127" s="96"/>
      <c r="E127" s="96"/>
      <c r="F127" s="96"/>
      <c r="G127" s="96"/>
      <c r="H127" s="96"/>
      <c r="I127" s="96"/>
      <c r="J127" s="87"/>
      <c r="K127" s="139">
        <f t="shared" si="12"/>
        <v>0</v>
      </c>
    </row>
    <row r="128" spans="2:11" ht="15.75" x14ac:dyDescent="0.25">
      <c r="B128" s="523">
        <f t="shared" si="11"/>
        <v>7</v>
      </c>
      <c r="C128" s="140" t="s">
        <v>40</v>
      </c>
      <c r="D128" s="96"/>
      <c r="E128" s="96"/>
      <c r="F128" s="96"/>
      <c r="G128" s="96"/>
      <c r="H128" s="96"/>
      <c r="I128" s="96"/>
      <c r="J128" s="87"/>
      <c r="K128" s="139">
        <f t="shared" si="12"/>
        <v>0</v>
      </c>
    </row>
    <row r="129" spans="2:11" ht="18.75" x14ac:dyDescent="0.3">
      <c r="B129" s="523">
        <f t="shared" si="11"/>
        <v>8</v>
      </c>
      <c r="C129" s="140" t="s">
        <v>44</v>
      </c>
      <c r="D129" s="86"/>
      <c r="E129" s="86"/>
      <c r="F129" s="86"/>
      <c r="G129" s="86"/>
      <c r="H129" s="86"/>
      <c r="I129" s="86"/>
      <c r="J129" s="87"/>
      <c r="K129" s="139">
        <f t="shared" si="12"/>
        <v>0</v>
      </c>
    </row>
    <row r="130" spans="2:11" ht="15.75" x14ac:dyDescent="0.25">
      <c r="B130" s="523">
        <f t="shared" si="11"/>
        <v>9</v>
      </c>
      <c r="C130" s="140" t="s">
        <v>46</v>
      </c>
      <c r="D130" s="97"/>
      <c r="E130" s="97"/>
      <c r="F130" s="97"/>
      <c r="G130" s="97"/>
      <c r="H130" s="97"/>
      <c r="I130" s="97"/>
      <c r="J130" s="413"/>
      <c r="K130" s="139">
        <f t="shared" si="12"/>
        <v>0</v>
      </c>
    </row>
    <row r="131" spans="2:11" ht="15.75" x14ac:dyDescent="0.25">
      <c r="B131" s="523">
        <f t="shared" si="11"/>
        <v>10</v>
      </c>
      <c r="C131" s="140" t="s">
        <v>48</v>
      </c>
      <c r="D131" s="97"/>
      <c r="E131" s="97"/>
      <c r="F131" s="97"/>
      <c r="G131" s="97"/>
      <c r="H131" s="97"/>
      <c r="I131" s="97"/>
      <c r="J131" s="413"/>
      <c r="K131" s="139">
        <f t="shared" si="12"/>
        <v>0</v>
      </c>
    </row>
    <row r="132" spans="2:11" ht="15.75" x14ac:dyDescent="0.25">
      <c r="B132" s="523">
        <f t="shared" si="11"/>
        <v>11</v>
      </c>
      <c r="C132" s="140" t="s">
        <v>52</v>
      </c>
      <c r="D132" s="207"/>
      <c r="E132" s="207"/>
      <c r="F132" s="207"/>
      <c r="G132" s="207"/>
      <c r="H132" s="207"/>
      <c r="I132" s="207"/>
      <c r="J132" s="208"/>
      <c r="K132" s="139">
        <f t="shared" si="12"/>
        <v>0</v>
      </c>
    </row>
    <row r="133" spans="2:11" ht="15.75" x14ac:dyDescent="0.25">
      <c r="B133" s="523">
        <f t="shared" si="11"/>
        <v>12</v>
      </c>
      <c r="C133" s="206" t="s">
        <v>54</v>
      </c>
      <c r="D133" s="207"/>
      <c r="E133" s="207"/>
      <c r="F133" s="207"/>
      <c r="G133" s="207"/>
      <c r="H133" s="207"/>
      <c r="I133" s="207"/>
      <c r="J133" s="208"/>
      <c r="K133" s="139">
        <f t="shared" si="12"/>
        <v>0</v>
      </c>
    </row>
    <row r="134" spans="2:11" ht="16.5" thickBot="1" x14ac:dyDescent="0.3">
      <c r="B134" s="352">
        <f t="shared" si="11"/>
        <v>13</v>
      </c>
      <c r="C134" s="506" t="s">
        <v>55</v>
      </c>
      <c r="D134" s="738"/>
      <c r="E134" s="738"/>
      <c r="F134" s="738"/>
      <c r="G134" s="738"/>
      <c r="H134" s="738"/>
      <c r="I134" s="738"/>
      <c r="J134" s="739"/>
      <c r="K134" s="504">
        <f t="shared" si="12"/>
        <v>0</v>
      </c>
    </row>
    <row r="135" spans="2:11" ht="16.5" thickBot="1" x14ac:dyDescent="0.3">
      <c r="B135" s="616"/>
      <c r="C135" s="612" t="s">
        <v>12</v>
      </c>
      <c r="D135" s="613"/>
      <c r="E135" s="613"/>
      <c r="F135" s="613"/>
      <c r="G135" s="613"/>
      <c r="H135" s="613"/>
      <c r="I135" s="613"/>
      <c r="J135" s="614"/>
      <c r="K135" s="740">
        <f>0</f>
        <v>0</v>
      </c>
    </row>
    <row r="136" spans="2:11" ht="16.5" thickBot="1" x14ac:dyDescent="0.3">
      <c r="B136" s="616"/>
      <c r="C136" s="613"/>
      <c r="D136" s="613"/>
      <c r="E136" s="613"/>
      <c r="F136" s="613"/>
      <c r="G136" s="613"/>
      <c r="H136" s="613"/>
      <c r="I136" s="613"/>
      <c r="J136" s="617"/>
      <c r="K136" s="621">
        <f>SUM(K122:K135)</f>
        <v>124</v>
      </c>
    </row>
    <row r="137" spans="2:11" ht="19.5" thickBot="1" x14ac:dyDescent="0.35">
      <c r="B137" s="73"/>
      <c r="C137" s="10"/>
      <c r="D137" s="10"/>
      <c r="E137" s="10"/>
      <c r="F137" s="16" t="s">
        <v>27</v>
      </c>
      <c r="G137" s="10"/>
      <c r="H137" s="10"/>
      <c r="I137" s="10"/>
      <c r="J137" s="10"/>
      <c r="K137" s="15"/>
    </row>
    <row r="138" spans="2:11" ht="18.75" x14ac:dyDescent="0.3">
      <c r="B138" s="17" t="s">
        <v>0</v>
      </c>
      <c r="C138" s="4"/>
      <c r="D138" s="5"/>
      <c r="E138" s="5"/>
      <c r="F138" s="18" t="s">
        <v>10</v>
      </c>
      <c r="G138" s="5"/>
      <c r="H138" s="5"/>
      <c r="I138" s="5"/>
      <c r="J138" s="43"/>
      <c r="K138" s="47" t="s">
        <v>15</v>
      </c>
    </row>
    <row r="139" spans="2:11" ht="32.25" thickBot="1" x14ac:dyDescent="0.35">
      <c r="B139" s="442" t="s">
        <v>3</v>
      </c>
      <c r="C139" s="44"/>
      <c r="D139" s="45"/>
      <c r="E139" s="45"/>
      <c r="F139" s="45"/>
      <c r="G139" s="45"/>
      <c r="H139" s="45"/>
      <c r="I139" s="45"/>
      <c r="J139" s="46"/>
      <c r="K139" s="48" t="s">
        <v>14</v>
      </c>
    </row>
    <row r="140" spans="2:11" ht="18.75" x14ac:dyDescent="0.3">
      <c r="B140" s="151">
        <f>1</f>
        <v>1</v>
      </c>
      <c r="C140" s="332" t="s">
        <v>51</v>
      </c>
      <c r="D140" s="741"/>
      <c r="E140" s="741"/>
      <c r="F140" s="741"/>
      <c r="G140" s="741"/>
      <c r="H140" s="741"/>
      <c r="I140" s="741"/>
      <c r="J140" s="742"/>
      <c r="K140" s="138">
        <f>0+50+0+0+0</f>
        <v>50</v>
      </c>
    </row>
    <row r="141" spans="2:11" ht="18.75" x14ac:dyDescent="0.3">
      <c r="B141" s="150">
        <f t="shared" ref="B141:B152" si="13">B140+1</f>
        <v>2</v>
      </c>
      <c r="C141" s="140" t="s">
        <v>50</v>
      </c>
      <c r="D141" s="225"/>
      <c r="E141" s="225"/>
      <c r="F141" s="225"/>
      <c r="G141" s="225"/>
      <c r="H141" s="225"/>
      <c r="I141" s="225"/>
      <c r="J141" s="226"/>
      <c r="K141" s="139">
        <f>36+0+0+0+0</f>
        <v>36</v>
      </c>
    </row>
    <row r="142" spans="2:11" ht="18.75" x14ac:dyDescent="0.3">
      <c r="B142" s="150">
        <f t="shared" si="13"/>
        <v>3</v>
      </c>
      <c r="C142" s="140" t="s">
        <v>480</v>
      </c>
      <c r="D142" s="225"/>
      <c r="E142" s="225"/>
      <c r="F142" s="225"/>
      <c r="G142" s="225"/>
      <c r="H142" s="225"/>
      <c r="I142" s="225"/>
      <c r="J142" s="226"/>
      <c r="K142" s="139">
        <f>0+0+24+0+0</f>
        <v>24</v>
      </c>
    </row>
    <row r="143" spans="2:11" ht="18.75" x14ac:dyDescent="0.3">
      <c r="B143" s="150">
        <f t="shared" si="13"/>
        <v>4</v>
      </c>
      <c r="C143" s="176" t="s">
        <v>35</v>
      </c>
      <c r="D143" s="89"/>
      <c r="E143" s="89"/>
      <c r="F143" s="89"/>
      <c r="G143" s="89"/>
      <c r="H143" s="89"/>
      <c r="I143" s="89"/>
      <c r="J143" s="414"/>
      <c r="K143" s="139">
        <f t="shared" ref="K143:K152" si="14">0+0+0+0+0</f>
        <v>0</v>
      </c>
    </row>
    <row r="144" spans="2:11" ht="18.75" x14ac:dyDescent="0.3">
      <c r="B144" s="150">
        <f t="shared" si="13"/>
        <v>5</v>
      </c>
      <c r="C144" s="140" t="s">
        <v>38</v>
      </c>
      <c r="D144" s="86"/>
      <c r="E144" s="86"/>
      <c r="F144" s="86"/>
      <c r="G144" s="86"/>
      <c r="H144" s="86"/>
      <c r="I144" s="86"/>
      <c r="J144" s="87"/>
      <c r="K144" s="139">
        <f t="shared" si="14"/>
        <v>0</v>
      </c>
    </row>
    <row r="145" spans="2:11" ht="18.75" x14ac:dyDescent="0.3">
      <c r="B145" s="150">
        <f t="shared" si="13"/>
        <v>6</v>
      </c>
      <c r="C145" s="140" t="s">
        <v>41</v>
      </c>
      <c r="D145" s="89"/>
      <c r="E145" s="89"/>
      <c r="F145" s="89"/>
      <c r="G145" s="89"/>
      <c r="H145" s="89"/>
      <c r="I145" s="89"/>
      <c r="J145" s="414"/>
      <c r="K145" s="139">
        <f t="shared" si="14"/>
        <v>0</v>
      </c>
    </row>
    <row r="146" spans="2:11" ht="18.75" x14ac:dyDescent="0.3">
      <c r="B146" s="150">
        <f t="shared" si="13"/>
        <v>7</v>
      </c>
      <c r="C146" s="140" t="s">
        <v>42</v>
      </c>
      <c r="D146" s="89"/>
      <c r="E146" s="89"/>
      <c r="F146" s="89"/>
      <c r="G146" s="89"/>
      <c r="H146" s="89"/>
      <c r="I146" s="89"/>
      <c r="J146" s="441"/>
      <c r="K146" s="139">
        <f t="shared" si="14"/>
        <v>0</v>
      </c>
    </row>
    <row r="147" spans="2:11" ht="18.75" x14ac:dyDescent="0.3">
      <c r="B147" s="150">
        <f t="shared" si="13"/>
        <v>8</v>
      </c>
      <c r="C147" s="140" t="s">
        <v>43</v>
      </c>
      <c r="D147" s="89"/>
      <c r="E147" s="89"/>
      <c r="F147" s="89"/>
      <c r="G147" s="89"/>
      <c r="H147" s="89"/>
      <c r="I147" s="89"/>
      <c r="J147" s="414"/>
      <c r="K147" s="139">
        <f t="shared" si="14"/>
        <v>0</v>
      </c>
    </row>
    <row r="148" spans="2:11" ht="18.75" x14ac:dyDescent="0.3">
      <c r="B148" s="150">
        <f t="shared" si="13"/>
        <v>9</v>
      </c>
      <c r="C148" s="140" t="s">
        <v>45</v>
      </c>
      <c r="D148" s="89"/>
      <c r="E148" s="89"/>
      <c r="F148" s="89"/>
      <c r="G148" s="89"/>
      <c r="H148" s="89"/>
      <c r="I148" s="89"/>
      <c r="J148" s="414"/>
      <c r="K148" s="139">
        <f t="shared" si="14"/>
        <v>0</v>
      </c>
    </row>
    <row r="149" spans="2:11" ht="18.75" x14ac:dyDescent="0.3">
      <c r="B149" s="150">
        <f t="shared" si="13"/>
        <v>10</v>
      </c>
      <c r="C149" s="140" t="s">
        <v>47</v>
      </c>
      <c r="D149" s="89"/>
      <c r="E149" s="89"/>
      <c r="F149" s="89"/>
      <c r="G149" s="89"/>
      <c r="H149" s="89"/>
      <c r="I149" s="89"/>
      <c r="J149" s="414"/>
      <c r="K149" s="139">
        <f t="shared" si="14"/>
        <v>0</v>
      </c>
    </row>
    <row r="150" spans="2:11" ht="18.75" x14ac:dyDescent="0.3">
      <c r="B150" s="150">
        <f t="shared" si="13"/>
        <v>11</v>
      </c>
      <c r="C150" s="140" t="s">
        <v>159</v>
      </c>
      <c r="D150" s="104"/>
      <c r="E150" s="104"/>
      <c r="F150" s="104"/>
      <c r="G150" s="104"/>
      <c r="H150" s="104"/>
      <c r="I150" s="104"/>
      <c r="J150" s="105"/>
      <c r="K150" s="139">
        <f t="shared" si="14"/>
        <v>0</v>
      </c>
    </row>
    <row r="151" spans="2:11" ht="18.75" x14ac:dyDescent="0.3">
      <c r="B151" s="150">
        <f t="shared" si="13"/>
        <v>12</v>
      </c>
      <c r="C151" s="140" t="s">
        <v>56</v>
      </c>
      <c r="D151" s="104"/>
      <c r="E151" s="104"/>
      <c r="F151" s="104"/>
      <c r="G151" s="104"/>
      <c r="H151" s="104"/>
      <c r="I151" s="104"/>
      <c r="J151" s="105"/>
      <c r="K151" s="139">
        <f t="shared" si="14"/>
        <v>0</v>
      </c>
    </row>
    <row r="152" spans="2:11" ht="19.5" thickBot="1" x14ac:dyDescent="0.35">
      <c r="B152" s="228">
        <f t="shared" si="13"/>
        <v>13</v>
      </c>
      <c r="C152" s="397" t="s">
        <v>57</v>
      </c>
      <c r="D152" s="618"/>
      <c r="E152" s="618"/>
      <c r="F152" s="618"/>
      <c r="G152" s="618"/>
      <c r="H152" s="618"/>
      <c r="I152" s="618"/>
      <c r="J152" s="619"/>
      <c r="K152" s="504">
        <f t="shared" si="14"/>
        <v>0</v>
      </c>
    </row>
    <row r="153" spans="2:11" ht="16.5" thickBot="1" x14ac:dyDescent="0.3">
      <c r="B153" s="616"/>
      <c r="C153" s="612" t="s">
        <v>12</v>
      </c>
      <c r="D153" s="613"/>
      <c r="E153" s="613"/>
      <c r="F153" s="613"/>
      <c r="G153" s="613"/>
      <c r="H153" s="613"/>
      <c r="I153" s="613"/>
      <c r="J153" s="614"/>
      <c r="K153" s="740">
        <f>0+0+0+0</f>
        <v>0</v>
      </c>
    </row>
    <row r="154" spans="2:11" ht="19.5" thickBot="1" x14ac:dyDescent="0.35">
      <c r="B154" s="74"/>
      <c r="C154" s="75"/>
      <c r="D154" s="76"/>
      <c r="E154" s="76"/>
      <c r="F154" s="76"/>
      <c r="G154" s="76"/>
      <c r="H154" s="76"/>
      <c r="I154" s="76"/>
      <c r="J154" s="77"/>
      <c r="K154" s="620">
        <f>SUM(K140:K153)</f>
        <v>110</v>
      </c>
    </row>
    <row r="156" spans="2:11" ht="15.75" thickBot="1" x14ac:dyDescent="0.3"/>
    <row r="157" spans="2:11" ht="18.75" x14ac:dyDescent="0.3">
      <c r="B157" s="69"/>
      <c r="C157" s="70" t="s">
        <v>21</v>
      </c>
      <c r="D157" s="71"/>
      <c r="E157" s="71"/>
      <c r="F157" s="71"/>
      <c r="G157" s="71"/>
      <c r="H157" s="71"/>
      <c r="I157" s="71"/>
      <c r="J157" s="71"/>
      <c r="K157" s="72"/>
    </row>
    <row r="158" spans="2:11" ht="19.5" thickBot="1" x14ac:dyDescent="0.35">
      <c r="B158" s="73"/>
      <c r="C158" s="10"/>
      <c r="D158" s="10"/>
      <c r="E158" s="10"/>
      <c r="F158" s="16" t="s">
        <v>26</v>
      </c>
      <c r="G158" s="10"/>
      <c r="H158" s="10"/>
      <c r="I158" s="10"/>
      <c r="J158" s="10"/>
      <c r="K158" s="15"/>
    </row>
    <row r="159" spans="2:11" ht="18.75" x14ac:dyDescent="0.3">
      <c r="B159" s="17" t="s">
        <v>0</v>
      </c>
      <c r="C159" s="4"/>
      <c r="D159" s="5"/>
      <c r="E159" s="5"/>
      <c r="F159" s="18" t="s">
        <v>10</v>
      </c>
      <c r="G159" s="5"/>
      <c r="H159" s="5"/>
      <c r="I159" s="5"/>
      <c r="J159" s="43"/>
      <c r="K159" s="49" t="s">
        <v>15</v>
      </c>
    </row>
    <row r="160" spans="2:11" ht="32.25" thickBot="1" x14ac:dyDescent="0.35">
      <c r="B160" s="442" t="s">
        <v>3</v>
      </c>
      <c r="C160" s="44"/>
      <c r="D160" s="45"/>
      <c r="E160" s="45"/>
      <c r="F160" s="45"/>
      <c r="G160" s="45"/>
      <c r="H160" s="45"/>
      <c r="I160" s="45"/>
      <c r="J160" s="46"/>
      <c r="K160" s="50" t="s">
        <v>14</v>
      </c>
    </row>
    <row r="161" spans="2:11" ht="15.75" x14ac:dyDescent="0.25">
      <c r="B161" s="860">
        <f>1</f>
        <v>1</v>
      </c>
      <c r="C161" s="859" t="s">
        <v>55</v>
      </c>
      <c r="D161" s="736"/>
      <c r="E161" s="736"/>
      <c r="F161" s="736"/>
      <c r="G161" s="736"/>
      <c r="H161" s="736"/>
      <c r="I161" s="736"/>
      <c r="J161" s="737"/>
      <c r="K161" s="138">
        <f>0+19+0+1+12+0</f>
        <v>32</v>
      </c>
    </row>
    <row r="162" spans="2:11" ht="15.75" x14ac:dyDescent="0.25">
      <c r="B162" s="861">
        <f t="shared" ref="B162:B173" si="15">B161+1</f>
        <v>2</v>
      </c>
      <c r="C162" s="397" t="s">
        <v>46</v>
      </c>
      <c r="D162" s="398"/>
      <c r="E162" s="398"/>
      <c r="F162" s="398"/>
      <c r="G162" s="398"/>
      <c r="H162" s="398"/>
      <c r="I162" s="398"/>
      <c r="J162" s="399"/>
      <c r="K162" s="139">
        <f>6+0+23+0+0+0</f>
        <v>29</v>
      </c>
    </row>
    <row r="163" spans="2:11" ht="18.75" x14ac:dyDescent="0.3">
      <c r="B163" s="861">
        <f t="shared" si="15"/>
        <v>3</v>
      </c>
      <c r="C163" s="140" t="s">
        <v>44</v>
      </c>
      <c r="D163" s="86"/>
      <c r="E163" s="86"/>
      <c r="F163" s="86"/>
      <c r="G163" s="86"/>
      <c r="H163" s="86"/>
      <c r="I163" s="86"/>
      <c r="J163" s="87"/>
      <c r="K163" s="139">
        <f>0+0+0+14+0+0</f>
        <v>14</v>
      </c>
    </row>
    <row r="164" spans="2:11" ht="15.75" x14ac:dyDescent="0.25">
      <c r="B164" s="861">
        <f t="shared" si="15"/>
        <v>4</v>
      </c>
      <c r="C164" s="176" t="s">
        <v>37</v>
      </c>
      <c r="D164" s="96"/>
      <c r="E164" s="96"/>
      <c r="F164" s="96"/>
      <c r="G164" s="96"/>
      <c r="H164" s="96"/>
      <c r="I164" s="96"/>
      <c r="J164" s="137"/>
      <c r="K164" s="139">
        <f>0+0+0+1+0+9</f>
        <v>10</v>
      </c>
    </row>
    <row r="165" spans="2:11" ht="15.75" x14ac:dyDescent="0.25">
      <c r="B165" s="861">
        <f t="shared" si="15"/>
        <v>5</v>
      </c>
      <c r="C165" s="206" t="s">
        <v>54</v>
      </c>
      <c r="D165" s="207"/>
      <c r="E165" s="207"/>
      <c r="F165" s="207"/>
      <c r="G165" s="207"/>
      <c r="H165" s="207"/>
      <c r="I165" s="207"/>
      <c r="J165" s="208"/>
      <c r="K165" s="139">
        <f>0+0+0+0+0+9</f>
        <v>9</v>
      </c>
    </row>
    <row r="166" spans="2:11" ht="15.75" x14ac:dyDescent="0.25">
      <c r="B166" s="861">
        <f t="shared" si="15"/>
        <v>6</v>
      </c>
      <c r="C166" s="332" t="s">
        <v>36</v>
      </c>
      <c r="D166" s="555"/>
      <c r="E166" s="555"/>
      <c r="F166" s="555"/>
      <c r="G166" s="555"/>
      <c r="H166" s="555"/>
      <c r="I166" s="555"/>
      <c r="J166" s="610"/>
      <c r="K166" s="139">
        <f>0+0+0+5+0+1</f>
        <v>6</v>
      </c>
    </row>
    <row r="167" spans="2:11" ht="15.75" x14ac:dyDescent="0.25">
      <c r="B167" s="861">
        <f t="shared" si="15"/>
        <v>7</v>
      </c>
      <c r="C167" s="140" t="s">
        <v>49</v>
      </c>
      <c r="D167" s="207"/>
      <c r="E167" s="207"/>
      <c r="F167" s="207"/>
      <c r="G167" s="207"/>
      <c r="H167" s="207"/>
      <c r="I167" s="207"/>
      <c r="J167" s="208"/>
      <c r="K167" s="139">
        <f>0+0+0+1+0+0</f>
        <v>1</v>
      </c>
    </row>
    <row r="168" spans="2:11" ht="15.75" x14ac:dyDescent="0.25">
      <c r="B168" s="861">
        <f t="shared" si="15"/>
        <v>8</v>
      </c>
      <c r="C168" s="176" t="s">
        <v>39</v>
      </c>
      <c r="D168" s="96"/>
      <c r="E168" s="96"/>
      <c r="F168" s="96"/>
      <c r="G168" s="96"/>
      <c r="H168" s="96"/>
      <c r="I168" s="96"/>
      <c r="J168" s="137"/>
      <c r="K168" s="139">
        <f t="shared" ref="K168:K173" si="16">0+0+0+0+0+0</f>
        <v>0</v>
      </c>
    </row>
    <row r="169" spans="2:11" ht="15.75" x14ac:dyDescent="0.25">
      <c r="B169" s="861">
        <f t="shared" si="15"/>
        <v>9</v>
      </c>
      <c r="C169" s="140" t="s">
        <v>40</v>
      </c>
      <c r="D169" s="96"/>
      <c r="E169" s="96"/>
      <c r="F169" s="96"/>
      <c r="G169" s="96"/>
      <c r="H169" s="96"/>
      <c r="I169" s="96"/>
      <c r="J169" s="137"/>
      <c r="K169" s="139">
        <f t="shared" si="16"/>
        <v>0</v>
      </c>
    </row>
    <row r="170" spans="2:11" ht="15.75" x14ac:dyDescent="0.25">
      <c r="B170" s="861">
        <f t="shared" si="15"/>
        <v>10</v>
      </c>
      <c r="C170" s="140" t="s">
        <v>48</v>
      </c>
      <c r="D170" s="97"/>
      <c r="E170" s="97"/>
      <c r="F170" s="97"/>
      <c r="G170" s="97"/>
      <c r="H170" s="97"/>
      <c r="I170" s="97"/>
      <c r="J170" s="424"/>
      <c r="K170" s="139">
        <f t="shared" si="16"/>
        <v>0</v>
      </c>
    </row>
    <row r="171" spans="2:11" ht="15.75" x14ac:dyDescent="0.25">
      <c r="B171" s="861">
        <f t="shared" si="15"/>
        <v>11</v>
      </c>
      <c r="C171" s="230" t="s">
        <v>52</v>
      </c>
      <c r="D171" s="204"/>
      <c r="E171" s="204"/>
      <c r="F171" s="204"/>
      <c r="G171" s="204"/>
      <c r="H171" s="204"/>
      <c r="I171" s="204"/>
      <c r="J171" s="205"/>
      <c r="K171" s="139">
        <f t="shared" si="16"/>
        <v>0</v>
      </c>
    </row>
    <row r="172" spans="2:11" ht="15.75" x14ac:dyDescent="0.25">
      <c r="B172" s="861">
        <f t="shared" si="15"/>
        <v>12</v>
      </c>
      <c r="C172" s="203" t="s">
        <v>53</v>
      </c>
      <c r="D172" s="204"/>
      <c r="E172" s="204"/>
      <c r="F172" s="204"/>
      <c r="G172" s="204"/>
      <c r="H172" s="204"/>
      <c r="I172" s="204"/>
      <c r="J172" s="205"/>
      <c r="K172" s="139">
        <f t="shared" si="16"/>
        <v>0</v>
      </c>
    </row>
    <row r="173" spans="2:11" ht="16.5" thickBot="1" x14ac:dyDescent="0.3">
      <c r="B173" s="862">
        <f t="shared" si="15"/>
        <v>13</v>
      </c>
      <c r="C173" s="506" t="s">
        <v>334</v>
      </c>
      <c r="D173" s="507"/>
      <c r="E173" s="507"/>
      <c r="F173" s="507"/>
      <c r="G173" s="507"/>
      <c r="H173" s="507"/>
      <c r="I173" s="507"/>
      <c r="J173" s="508"/>
      <c r="K173" s="504">
        <f t="shared" si="16"/>
        <v>0</v>
      </c>
    </row>
    <row r="174" spans="2:11" ht="16.5" thickBot="1" x14ac:dyDescent="0.3">
      <c r="B174" s="616"/>
      <c r="C174" s="612" t="s">
        <v>12</v>
      </c>
      <c r="D174" s="613"/>
      <c r="E174" s="613"/>
      <c r="F174" s="613"/>
      <c r="G174" s="613"/>
      <c r="H174" s="613"/>
      <c r="I174" s="613"/>
      <c r="J174" s="614"/>
      <c r="K174" s="615">
        <f>0</f>
        <v>0</v>
      </c>
    </row>
    <row r="175" spans="2:11" ht="16.5" thickBot="1" x14ac:dyDescent="0.3">
      <c r="B175" s="616"/>
      <c r="C175" s="613"/>
      <c r="D175" s="613"/>
      <c r="E175" s="613"/>
      <c r="F175" s="613"/>
      <c r="G175" s="613"/>
      <c r="H175" s="613"/>
      <c r="I175" s="613"/>
      <c r="J175" s="617"/>
      <c r="K175" s="621">
        <f>SUM(K161:K174)</f>
        <v>101</v>
      </c>
    </row>
    <row r="176" spans="2:11" ht="19.5" thickBot="1" x14ac:dyDescent="0.35">
      <c r="B176" s="73"/>
      <c r="C176" s="10"/>
      <c r="D176" s="10"/>
      <c r="E176" s="10"/>
      <c r="F176" s="16" t="s">
        <v>27</v>
      </c>
      <c r="G176" s="10"/>
      <c r="H176" s="10"/>
      <c r="I176" s="10"/>
      <c r="J176" s="10"/>
      <c r="K176" s="15"/>
    </row>
    <row r="177" spans="2:11" ht="18.75" x14ac:dyDescent="0.3">
      <c r="B177" s="17" t="s">
        <v>0</v>
      </c>
      <c r="C177" s="4"/>
      <c r="D177" s="5"/>
      <c r="E177" s="5"/>
      <c r="F177" s="18" t="s">
        <v>10</v>
      </c>
      <c r="G177" s="5"/>
      <c r="H177" s="5"/>
      <c r="I177" s="5"/>
      <c r="J177" s="43"/>
      <c r="K177" s="47" t="s">
        <v>15</v>
      </c>
    </row>
    <row r="178" spans="2:11" ht="32.25" thickBot="1" x14ac:dyDescent="0.35">
      <c r="B178" s="442" t="s">
        <v>3</v>
      </c>
      <c r="C178" s="44"/>
      <c r="D178" s="45"/>
      <c r="E178" s="45"/>
      <c r="F178" s="45"/>
      <c r="G178" s="45"/>
      <c r="H178" s="45"/>
      <c r="I178" s="45"/>
      <c r="J178" s="46"/>
      <c r="K178" s="48" t="s">
        <v>14</v>
      </c>
    </row>
    <row r="179" spans="2:11" ht="18.75" x14ac:dyDescent="0.3">
      <c r="B179" s="151">
        <f>1</f>
        <v>1</v>
      </c>
      <c r="C179" s="332" t="s">
        <v>159</v>
      </c>
      <c r="D179" s="863"/>
      <c r="E179" s="863"/>
      <c r="F179" s="863"/>
      <c r="G179" s="863"/>
      <c r="H179" s="863"/>
      <c r="I179" s="863"/>
      <c r="J179" s="864"/>
      <c r="K179" s="138">
        <f>0+19+0+2+12+0</f>
        <v>33</v>
      </c>
    </row>
    <row r="180" spans="2:11" ht="18.75" x14ac:dyDescent="0.3">
      <c r="B180" s="150">
        <f t="shared" ref="B180:B191" si="17">B179+1</f>
        <v>2</v>
      </c>
      <c r="C180" s="140" t="s">
        <v>47</v>
      </c>
      <c r="D180" s="89"/>
      <c r="E180" s="89"/>
      <c r="F180" s="89"/>
      <c r="G180" s="89"/>
      <c r="H180" s="89"/>
      <c r="I180" s="89"/>
      <c r="J180" s="414"/>
      <c r="K180" s="139">
        <f>6+0+23+4+0+0</f>
        <v>33</v>
      </c>
    </row>
    <row r="181" spans="2:11" ht="18.75" x14ac:dyDescent="0.3">
      <c r="B181" s="150">
        <f t="shared" si="17"/>
        <v>3</v>
      </c>
      <c r="C181" s="140" t="s">
        <v>56</v>
      </c>
      <c r="D181" s="104"/>
      <c r="E181" s="104"/>
      <c r="F181" s="104"/>
      <c r="G181" s="104"/>
      <c r="H181" s="104"/>
      <c r="I181" s="104"/>
      <c r="J181" s="105"/>
      <c r="K181" s="139">
        <f>0+0+0+0+0+19</f>
        <v>19</v>
      </c>
    </row>
    <row r="182" spans="2:11" ht="18.75" x14ac:dyDescent="0.3">
      <c r="B182" s="150">
        <f t="shared" si="17"/>
        <v>4</v>
      </c>
      <c r="C182" s="140" t="s">
        <v>38</v>
      </c>
      <c r="D182" s="86"/>
      <c r="E182" s="86"/>
      <c r="F182" s="86"/>
      <c r="G182" s="86"/>
      <c r="H182" s="86"/>
      <c r="I182" s="86"/>
      <c r="J182" s="87"/>
      <c r="K182" s="139">
        <f>0+0+0+11+0+0</f>
        <v>11</v>
      </c>
    </row>
    <row r="183" spans="2:11" ht="18.75" x14ac:dyDescent="0.3">
      <c r="B183" s="150">
        <f t="shared" si="17"/>
        <v>5</v>
      </c>
      <c r="C183" s="176" t="s">
        <v>35</v>
      </c>
      <c r="D183" s="89"/>
      <c r="E183" s="89"/>
      <c r="F183" s="89"/>
      <c r="G183" s="89"/>
      <c r="H183" s="89"/>
      <c r="I183" s="89"/>
      <c r="J183" s="414"/>
      <c r="K183" s="139">
        <f>0+0+0+2+0+0</f>
        <v>2</v>
      </c>
    </row>
    <row r="184" spans="2:11" ht="18.75" x14ac:dyDescent="0.3">
      <c r="B184" s="150">
        <f t="shared" si="17"/>
        <v>6</v>
      </c>
      <c r="C184" s="140" t="s">
        <v>50</v>
      </c>
      <c r="D184" s="225"/>
      <c r="E184" s="225"/>
      <c r="F184" s="225"/>
      <c r="G184" s="225"/>
      <c r="H184" s="225"/>
      <c r="I184" s="225"/>
      <c r="J184" s="226"/>
      <c r="K184" s="139">
        <f>0+0+0+2+0+0</f>
        <v>2</v>
      </c>
    </row>
    <row r="185" spans="2:11" ht="18.75" x14ac:dyDescent="0.3">
      <c r="B185" s="150">
        <f t="shared" si="17"/>
        <v>7</v>
      </c>
      <c r="C185" s="140" t="s">
        <v>43</v>
      </c>
      <c r="D185" s="89"/>
      <c r="E185" s="89"/>
      <c r="F185" s="89"/>
      <c r="G185" s="89"/>
      <c r="H185" s="89"/>
      <c r="I185" s="89"/>
      <c r="J185" s="414"/>
      <c r="K185" s="139">
        <f>0+0+0+1+0+0</f>
        <v>1</v>
      </c>
    </row>
    <row r="186" spans="2:11" ht="18.75" x14ac:dyDescent="0.3">
      <c r="B186" s="150">
        <f t="shared" si="17"/>
        <v>8</v>
      </c>
      <c r="C186" s="140" t="s">
        <v>41</v>
      </c>
      <c r="D186" s="89"/>
      <c r="E186" s="89"/>
      <c r="F186" s="89"/>
      <c r="G186" s="89"/>
      <c r="H186" s="89"/>
      <c r="I186" s="89"/>
      <c r="J186" s="414"/>
      <c r="K186" s="139">
        <f t="shared" ref="K186:K191" si="18">0+0+0+0+0+0</f>
        <v>0</v>
      </c>
    </row>
    <row r="187" spans="2:11" ht="18.75" x14ac:dyDescent="0.3">
      <c r="B187" s="150">
        <f t="shared" si="17"/>
        <v>9</v>
      </c>
      <c r="C187" s="140" t="s">
        <v>42</v>
      </c>
      <c r="D187" s="89"/>
      <c r="E187" s="89"/>
      <c r="F187" s="89"/>
      <c r="G187" s="89"/>
      <c r="H187" s="89"/>
      <c r="I187" s="89"/>
      <c r="J187" s="441"/>
      <c r="K187" s="139">
        <f t="shared" si="18"/>
        <v>0</v>
      </c>
    </row>
    <row r="188" spans="2:11" ht="18.75" x14ac:dyDescent="0.3">
      <c r="B188" s="150">
        <f t="shared" si="17"/>
        <v>10</v>
      </c>
      <c r="C188" s="140" t="s">
        <v>45</v>
      </c>
      <c r="D188" s="89"/>
      <c r="E188" s="89"/>
      <c r="F188" s="89"/>
      <c r="G188" s="89"/>
      <c r="H188" s="89"/>
      <c r="I188" s="89"/>
      <c r="J188" s="414"/>
      <c r="K188" s="139">
        <f t="shared" si="18"/>
        <v>0</v>
      </c>
    </row>
    <row r="189" spans="2:11" ht="18.75" x14ac:dyDescent="0.3">
      <c r="B189" s="150">
        <f t="shared" si="17"/>
        <v>11</v>
      </c>
      <c r="C189" s="140" t="s">
        <v>51</v>
      </c>
      <c r="D189" s="225"/>
      <c r="E189" s="225"/>
      <c r="F189" s="225"/>
      <c r="G189" s="225"/>
      <c r="H189" s="225"/>
      <c r="I189" s="225"/>
      <c r="J189" s="226"/>
      <c r="K189" s="139">
        <f t="shared" si="18"/>
        <v>0</v>
      </c>
    </row>
    <row r="190" spans="2:11" ht="18.75" x14ac:dyDescent="0.3">
      <c r="B190" s="150">
        <f t="shared" si="17"/>
        <v>12</v>
      </c>
      <c r="C190" s="140" t="s">
        <v>480</v>
      </c>
      <c r="D190" s="225"/>
      <c r="E190" s="225"/>
      <c r="F190" s="225"/>
      <c r="G190" s="225"/>
      <c r="H190" s="225"/>
      <c r="I190" s="225"/>
      <c r="J190" s="226"/>
      <c r="K190" s="139">
        <f t="shared" si="18"/>
        <v>0</v>
      </c>
    </row>
    <row r="191" spans="2:11" ht="19.5" thickBot="1" x14ac:dyDescent="0.35">
      <c r="B191" s="228">
        <f t="shared" si="17"/>
        <v>13</v>
      </c>
      <c r="C191" s="397" t="s">
        <v>57</v>
      </c>
      <c r="D191" s="618"/>
      <c r="E191" s="618"/>
      <c r="F191" s="618"/>
      <c r="G191" s="618"/>
      <c r="H191" s="618"/>
      <c r="I191" s="618"/>
      <c r="J191" s="619"/>
      <c r="K191" s="504">
        <f t="shared" si="18"/>
        <v>0</v>
      </c>
    </row>
    <row r="192" spans="2:11" ht="16.5" thickBot="1" x14ac:dyDescent="0.3">
      <c r="B192" s="616"/>
      <c r="C192" s="612" t="s">
        <v>12</v>
      </c>
      <c r="D192" s="613"/>
      <c r="E192" s="613"/>
      <c r="F192" s="613"/>
      <c r="G192" s="613"/>
      <c r="H192" s="613"/>
      <c r="I192" s="613"/>
      <c r="J192" s="614"/>
      <c r="K192" s="615">
        <f>0</f>
        <v>0</v>
      </c>
    </row>
    <row r="193" spans="2:11" ht="19.5" thickBot="1" x14ac:dyDescent="0.35">
      <c r="B193" s="74"/>
      <c r="C193" s="75"/>
      <c r="D193" s="76"/>
      <c r="E193" s="76"/>
      <c r="F193" s="76"/>
      <c r="G193" s="76"/>
      <c r="H193" s="76"/>
      <c r="I193" s="76"/>
      <c r="J193" s="77"/>
      <c r="K193" s="620">
        <f>SUM(K179:K192)</f>
        <v>101</v>
      </c>
    </row>
    <row r="195" spans="2:11" ht="15.75" thickBot="1" x14ac:dyDescent="0.3"/>
    <row r="196" spans="2:11" ht="18.75" x14ac:dyDescent="0.3">
      <c r="B196" s="69"/>
      <c r="C196" s="70" t="s">
        <v>22</v>
      </c>
      <c r="D196" s="71"/>
      <c r="E196" s="71"/>
      <c r="F196" s="71"/>
      <c r="G196" s="71"/>
      <c r="H196" s="71"/>
      <c r="I196" s="71"/>
      <c r="J196" s="71"/>
      <c r="K196" s="72"/>
    </row>
    <row r="197" spans="2:11" ht="19.5" thickBot="1" x14ac:dyDescent="0.35">
      <c r="B197" s="73"/>
      <c r="C197" s="10"/>
      <c r="D197" s="10"/>
      <c r="E197" s="10"/>
      <c r="F197" s="16" t="s">
        <v>26</v>
      </c>
      <c r="G197" s="10"/>
      <c r="H197" s="10"/>
      <c r="I197" s="10"/>
      <c r="J197" s="10"/>
      <c r="K197" s="15"/>
    </row>
    <row r="198" spans="2:11" ht="18.75" x14ac:dyDescent="0.3">
      <c r="B198" s="17" t="s">
        <v>0</v>
      </c>
      <c r="C198" s="4"/>
      <c r="D198" s="5"/>
      <c r="E198" s="5"/>
      <c r="F198" s="18" t="s">
        <v>10</v>
      </c>
      <c r="G198" s="5"/>
      <c r="H198" s="5"/>
      <c r="I198" s="5"/>
      <c r="J198" s="43"/>
      <c r="K198" s="49" t="s">
        <v>15</v>
      </c>
    </row>
    <row r="199" spans="2:11" ht="32.25" thickBot="1" x14ac:dyDescent="0.35">
      <c r="B199" s="442" t="s">
        <v>3</v>
      </c>
      <c r="C199" s="44"/>
      <c r="D199" s="45"/>
      <c r="E199" s="45"/>
      <c r="F199" s="45"/>
      <c r="G199" s="45"/>
      <c r="H199" s="45"/>
      <c r="I199" s="45"/>
      <c r="J199" s="46"/>
      <c r="K199" s="50" t="s">
        <v>14</v>
      </c>
    </row>
    <row r="200" spans="2:11" ht="15.75" x14ac:dyDescent="0.25">
      <c r="B200" s="392">
        <f>1</f>
        <v>1</v>
      </c>
      <c r="C200" s="973" t="s">
        <v>53</v>
      </c>
      <c r="D200" s="468"/>
      <c r="E200" s="468"/>
      <c r="F200" s="468"/>
      <c r="G200" s="468"/>
      <c r="H200" s="468"/>
      <c r="I200" s="468"/>
      <c r="J200" s="742"/>
      <c r="K200" s="138">
        <f>10+0+8+24+0+3+0</f>
        <v>45</v>
      </c>
    </row>
    <row r="201" spans="2:11" ht="15.75" x14ac:dyDescent="0.25">
      <c r="B201" s="523">
        <f t="shared" ref="B201:B212" si="19">B200+1</f>
        <v>2</v>
      </c>
      <c r="C201" s="332" t="s">
        <v>36</v>
      </c>
      <c r="D201" s="555"/>
      <c r="E201" s="555"/>
      <c r="F201" s="555"/>
      <c r="G201" s="555"/>
      <c r="H201" s="555"/>
      <c r="I201" s="555"/>
      <c r="J201" s="610"/>
      <c r="K201" s="139">
        <f>0+0+0+0+8+0+0</f>
        <v>8</v>
      </c>
    </row>
    <row r="202" spans="2:11" ht="15.75" x14ac:dyDescent="0.25">
      <c r="B202" s="523">
        <f t="shared" si="19"/>
        <v>3</v>
      </c>
      <c r="C202" s="176" t="s">
        <v>37</v>
      </c>
      <c r="D202" s="96"/>
      <c r="E202" s="96"/>
      <c r="F202" s="96"/>
      <c r="G202" s="96"/>
      <c r="H202" s="96"/>
      <c r="I202" s="96"/>
      <c r="J202" s="137"/>
      <c r="K202" s="139">
        <f>0+0+0+0+0+0+5</f>
        <v>5</v>
      </c>
    </row>
    <row r="203" spans="2:11" ht="15.75" x14ac:dyDescent="0.25">
      <c r="B203" s="523">
        <f t="shared" si="19"/>
        <v>4</v>
      </c>
      <c r="C203" s="140" t="s">
        <v>48</v>
      </c>
      <c r="D203" s="97"/>
      <c r="E203" s="97"/>
      <c r="F203" s="97"/>
      <c r="G203" s="97"/>
      <c r="H203" s="97"/>
      <c r="I203" s="97"/>
      <c r="J203" s="440"/>
      <c r="K203" s="139">
        <f>0+0+3+0+0+0+2</f>
        <v>5</v>
      </c>
    </row>
    <row r="204" spans="2:11" ht="15.75" x14ac:dyDescent="0.25">
      <c r="B204" s="523">
        <f t="shared" si="19"/>
        <v>5</v>
      </c>
      <c r="C204" s="176" t="s">
        <v>39</v>
      </c>
      <c r="D204" s="96"/>
      <c r="E204" s="96"/>
      <c r="F204" s="96"/>
      <c r="G204" s="96"/>
      <c r="H204" s="96"/>
      <c r="I204" s="96"/>
      <c r="J204" s="137"/>
      <c r="K204" s="139">
        <f t="shared" ref="K204:K212" si="20">0+0+0+0+0+0+0</f>
        <v>0</v>
      </c>
    </row>
    <row r="205" spans="2:11" ht="15.75" x14ac:dyDescent="0.25">
      <c r="B205" s="523">
        <f t="shared" si="19"/>
        <v>6</v>
      </c>
      <c r="C205" s="140" t="s">
        <v>40</v>
      </c>
      <c r="D205" s="96"/>
      <c r="E205" s="96"/>
      <c r="F205" s="96"/>
      <c r="G205" s="96"/>
      <c r="H205" s="96"/>
      <c r="I205" s="96"/>
      <c r="J205" s="137"/>
      <c r="K205" s="139">
        <f t="shared" si="20"/>
        <v>0</v>
      </c>
    </row>
    <row r="206" spans="2:11" ht="18.75" x14ac:dyDescent="0.3">
      <c r="B206" s="523">
        <f t="shared" si="19"/>
        <v>7</v>
      </c>
      <c r="C206" s="140" t="s">
        <v>44</v>
      </c>
      <c r="D206" s="86"/>
      <c r="E206" s="86"/>
      <c r="F206" s="86"/>
      <c r="G206" s="86"/>
      <c r="H206" s="86"/>
      <c r="I206" s="86"/>
      <c r="J206" s="137"/>
      <c r="K206" s="139">
        <f t="shared" si="20"/>
        <v>0</v>
      </c>
    </row>
    <row r="207" spans="2:11" ht="15.75" x14ac:dyDescent="0.25">
      <c r="B207" s="523">
        <f t="shared" si="19"/>
        <v>8</v>
      </c>
      <c r="C207" s="397" t="s">
        <v>46</v>
      </c>
      <c r="D207" s="398"/>
      <c r="E207" s="398"/>
      <c r="F207" s="398"/>
      <c r="G207" s="398"/>
      <c r="H207" s="398"/>
      <c r="I207" s="398"/>
      <c r="J207" s="399"/>
      <c r="K207" s="139">
        <f t="shared" si="20"/>
        <v>0</v>
      </c>
    </row>
    <row r="208" spans="2:11" ht="15.75" x14ac:dyDescent="0.25">
      <c r="B208" s="523">
        <f t="shared" si="19"/>
        <v>9</v>
      </c>
      <c r="C208" s="140" t="s">
        <v>49</v>
      </c>
      <c r="D208" s="207"/>
      <c r="E208" s="207"/>
      <c r="F208" s="207"/>
      <c r="G208" s="207"/>
      <c r="H208" s="207"/>
      <c r="I208" s="207"/>
      <c r="J208" s="208"/>
      <c r="K208" s="139">
        <f t="shared" si="20"/>
        <v>0</v>
      </c>
    </row>
    <row r="209" spans="2:11" ht="15.75" x14ac:dyDescent="0.25">
      <c r="B209" s="150">
        <f t="shared" si="19"/>
        <v>10</v>
      </c>
      <c r="C209" s="230" t="s">
        <v>52</v>
      </c>
      <c r="D209" s="204"/>
      <c r="E209" s="204"/>
      <c r="F209" s="204"/>
      <c r="G209" s="204"/>
      <c r="H209" s="204"/>
      <c r="I209" s="204"/>
      <c r="J209" s="205"/>
      <c r="K209" s="139">
        <f t="shared" si="20"/>
        <v>0</v>
      </c>
    </row>
    <row r="210" spans="2:11" ht="15.75" x14ac:dyDescent="0.25">
      <c r="B210" s="150">
        <f t="shared" si="19"/>
        <v>11</v>
      </c>
      <c r="C210" s="206" t="s">
        <v>54</v>
      </c>
      <c r="D210" s="207"/>
      <c r="E210" s="207"/>
      <c r="F210" s="207"/>
      <c r="G210" s="207"/>
      <c r="H210" s="207"/>
      <c r="I210" s="207"/>
      <c r="J210" s="208"/>
      <c r="K210" s="139">
        <f t="shared" si="20"/>
        <v>0</v>
      </c>
    </row>
    <row r="211" spans="2:11" ht="15.75" x14ac:dyDescent="0.25">
      <c r="B211" s="150">
        <f t="shared" si="19"/>
        <v>12</v>
      </c>
      <c r="C211" s="203" t="s">
        <v>55</v>
      </c>
      <c r="D211" s="134"/>
      <c r="E211" s="134"/>
      <c r="F211" s="134"/>
      <c r="G211" s="134"/>
      <c r="H211" s="134"/>
      <c r="I211" s="134"/>
      <c r="J211" s="135"/>
      <c r="K211" s="139">
        <f t="shared" si="20"/>
        <v>0</v>
      </c>
    </row>
    <row r="212" spans="2:11" ht="16.5" thickBot="1" x14ac:dyDescent="0.3">
      <c r="B212" s="150">
        <f t="shared" si="19"/>
        <v>13</v>
      </c>
      <c r="C212" s="206" t="s">
        <v>334</v>
      </c>
      <c r="D212" s="207"/>
      <c r="E212" s="207"/>
      <c r="F212" s="207"/>
      <c r="G212" s="207"/>
      <c r="H212" s="207"/>
      <c r="I212" s="207"/>
      <c r="J212" s="208"/>
      <c r="K212" s="139">
        <f t="shared" si="20"/>
        <v>0</v>
      </c>
    </row>
    <row r="213" spans="2:11" ht="16.5" thickBot="1" x14ac:dyDescent="0.3">
      <c r="B213" s="616"/>
      <c r="C213" s="612" t="s">
        <v>12</v>
      </c>
      <c r="D213" s="613"/>
      <c r="E213" s="613"/>
      <c r="F213" s="613"/>
      <c r="G213" s="613"/>
      <c r="H213" s="613"/>
      <c r="I213" s="613"/>
      <c r="J213" s="614"/>
      <c r="K213" s="615">
        <f>0</f>
        <v>0</v>
      </c>
    </row>
    <row r="214" spans="2:11" ht="16.5" thickBot="1" x14ac:dyDescent="0.3">
      <c r="B214" s="616"/>
      <c r="C214" s="613"/>
      <c r="D214" s="613"/>
      <c r="E214" s="613"/>
      <c r="F214" s="613"/>
      <c r="G214" s="613"/>
      <c r="H214" s="613"/>
      <c r="I214" s="613"/>
      <c r="J214" s="617"/>
      <c r="K214" s="621">
        <f>SUM(K200:K213)</f>
        <v>63</v>
      </c>
    </row>
    <row r="215" spans="2:11" ht="19.5" thickBot="1" x14ac:dyDescent="0.35">
      <c r="B215" s="73"/>
      <c r="C215" s="10"/>
      <c r="D215" s="10"/>
      <c r="E215" s="10"/>
      <c r="F215" s="16" t="s">
        <v>27</v>
      </c>
      <c r="G215" s="10"/>
      <c r="H215" s="10"/>
      <c r="I215" s="10"/>
      <c r="J215" s="10"/>
      <c r="K215" s="15"/>
    </row>
    <row r="216" spans="2:11" ht="18.75" x14ac:dyDescent="0.3">
      <c r="B216" s="17" t="s">
        <v>0</v>
      </c>
      <c r="C216" s="4"/>
      <c r="D216" s="5"/>
      <c r="E216" s="5"/>
      <c r="F216" s="18" t="s">
        <v>10</v>
      </c>
      <c r="G216" s="5"/>
      <c r="H216" s="5"/>
      <c r="I216" s="5"/>
      <c r="J216" s="43"/>
      <c r="K216" s="47" t="s">
        <v>15</v>
      </c>
    </row>
    <row r="217" spans="2:11" ht="32.25" thickBot="1" x14ac:dyDescent="0.35">
      <c r="B217" s="442" t="s">
        <v>3</v>
      </c>
      <c r="C217" s="44"/>
      <c r="D217" s="45"/>
      <c r="E217" s="45"/>
      <c r="F217" s="45"/>
      <c r="G217" s="45"/>
      <c r="H217" s="45"/>
      <c r="I217" s="45"/>
      <c r="J217" s="46"/>
      <c r="K217" s="48" t="s">
        <v>14</v>
      </c>
    </row>
    <row r="218" spans="2:11" ht="18.75" x14ac:dyDescent="0.3">
      <c r="B218" s="151">
        <f>1</f>
        <v>1</v>
      </c>
      <c r="C218" s="332" t="s">
        <v>43</v>
      </c>
      <c r="D218" s="456"/>
      <c r="E218" s="456"/>
      <c r="F218" s="456"/>
      <c r="G218" s="456"/>
      <c r="H218" s="456"/>
      <c r="I218" s="456"/>
      <c r="J218" s="436"/>
      <c r="K218" s="138">
        <f>0+0+8+24+0+0+0</f>
        <v>32</v>
      </c>
    </row>
    <row r="219" spans="2:11" ht="18.75" x14ac:dyDescent="0.3">
      <c r="B219" s="150">
        <f t="shared" ref="B219:B230" si="21">B218+1</f>
        <v>2</v>
      </c>
      <c r="C219" s="140" t="s">
        <v>42</v>
      </c>
      <c r="D219" s="89"/>
      <c r="E219" s="89"/>
      <c r="F219" s="89"/>
      <c r="G219" s="89"/>
      <c r="H219" s="89"/>
      <c r="I219" s="89"/>
      <c r="J219" s="441"/>
      <c r="K219" s="139">
        <f>0+0+0+3+8+0+7</f>
        <v>18</v>
      </c>
    </row>
    <row r="220" spans="2:11" ht="18.75" x14ac:dyDescent="0.3">
      <c r="B220" s="150">
        <f t="shared" si="21"/>
        <v>3</v>
      </c>
      <c r="C220" s="140" t="s">
        <v>159</v>
      </c>
      <c r="D220" s="104"/>
      <c r="E220" s="104"/>
      <c r="F220" s="104"/>
      <c r="G220" s="104"/>
      <c r="H220" s="104"/>
      <c r="I220" s="104"/>
      <c r="J220" s="105"/>
      <c r="K220" s="139">
        <f>10+0+0+0+0+3+0</f>
        <v>13</v>
      </c>
    </row>
    <row r="221" spans="2:11" ht="18.75" x14ac:dyDescent="0.3">
      <c r="B221" s="150">
        <f t="shared" si="21"/>
        <v>4</v>
      </c>
      <c r="C221" s="176" t="s">
        <v>35</v>
      </c>
      <c r="D221" s="89"/>
      <c r="E221" s="89"/>
      <c r="F221" s="89"/>
      <c r="G221" s="89"/>
      <c r="H221" s="89"/>
      <c r="I221" s="89"/>
      <c r="J221" s="414"/>
      <c r="K221" s="139">
        <f t="shared" ref="K221:K230" si="22">0+0+0+0+0+0+0</f>
        <v>0</v>
      </c>
    </row>
    <row r="222" spans="2:11" ht="18.75" x14ac:dyDescent="0.3">
      <c r="B222" s="150">
        <f t="shared" si="21"/>
        <v>5</v>
      </c>
      <c r="C222" s="140" t="s">
        <v>38</v>
      </c>
      <c r="D222" s="86"/>
      <c r="E222" s="86"/>
      <c r="F222" s="86"/>
      <c r="G222" s="86"/>
      <c r="H222" s="86"/>
      <c r="I222" s="86"/>
      <c r="J222" s="87"/>
      <c r="K222" s="139">
        <f t="shared" si="22"/>
        <v>0</v>
      </c>
    </row>
    <row r="223" spans="2:11" ht="18.75" x14ac:dyDescent="0.3">
      <c r="B223" s="150">
        <f t="shared" si="21"/>
        <v>6</v>
      </c>
      <c r="C223" s="140" t="s">
        <v>41</v>
      </c>
      <c r="D223" s="89"/>
      <c r="E223" s="89"/>
      <c r="F223" s="89"/>
      <c r="G223" s="89"/>
      <c r="H223" s="89"/>
      <c r="I223" s="89"/>
      <c r="J223" s="414"/>
      <c r="K223" s="139">
        <f t="shared" si="22"/>
        <v>0</v>
      </c>
    </row>
    <row r="224" spans="2:11" ht="18.75" x14ac:dyDescent="0.3">
      <c r="B224" s="150">
        <f t="shared" si="21"/>
        <v>7</v>
      </c>
      <c r="C224" s="140" t="s">
        <v>45</v>
      </c>
      <c r="D224" s="89"/>
      <c r="E224" s="89"/>
      <c r="F224" s="89"/>
      <c r="G224" s="89"/>
      <c r="H224" s="89"/>
      <c r="I224" s="89"/>
      <c r="J224" s="414"/>
      <c r="K224" s="139">
        <f t="shared" si="22"/>
        <v>0</v>
      </c>
    </row>
    <row r="225" spans="2:11" ht="18.75" x14ac:dyDescent="0.3">
      <c r="B225" s="150">
        <f t="shared" si="21"/>
        <v>8</v>
      </c>
      <c r="C225" s="140" t="s">
        <v>47</v>
      </c>
      <c r="D225" s="89"/>
      <c r="E225" s="89"/>
      <c r="F225" s="89"/>
      <c r="G225" s="89"/>
      <c r="H225" s="89"/>
      <c r="I225" s="89"/>
      <c r="J225" s="414"/>
      <c r="K225" s="139">
        <f t="shared" si="22"/>
        <v>0</v>
      </c>
    </row>
    <row r="226" spans="2:11" ht="18.75" x14ac:dyDescent="0.3">
      <c r="B226" s="150">
        <f t="shared" si="21"/>
        <v>9</v>
      </c>
      <c r="C226" s="140" t="s">
        <v>50</v>
      </c>
      <c r="D226" s="225"/>
      <c r="E226" s="225"/>
      <c r="F226" s="225"/>
      <c r="G226" s="225"/>
      <c r="H226" s="225"/>
      <c r="I226" s="225"/>
      <c r="J226" s="226"/>
      <c r="K226" s="139">
        <f t="shared" si="22"/>
        <v>0</v>
      </c>
    </row>
    <row r="227" spans="2:11" ht="18.75" x14ac:dyDescent="0.3">
      <c r="B227" s="150">
        <f t="shared" si="21"/>
        <v>10</v>
      </c>
      <c r="C227" s="140" t="s">
        <v>51</v>
      </c>
      <c r="D227" s="225"/>
      <c r="E227" s="225"/>
      <c r="F227" s="225"/>
      <c r="G227" s="225"/>
      <c r="H227" s="225"/>
      <c r="I227" s="225"/>
      <c r="J227" s="226"/>
      <c r="K227" s="139">
        <f t="shared" si="22"/>
        <v>0</v>
      </c>
    </row>
    <row r="228" spans="2:11" ht="18.75" x14ac:dyDescent="0.3">
      <c r="B228" s="150">
        <f t="shared" si="21"/>
        <v>11</v>
      </c>
      <c r="C228" s="140" t="s">
        <v>56</v>
      </c>
      <c r="D228" s="104"/>
      <c r="E228" s="104"/>
      <c r="F228" s="104"/>
      <c r="G228" s="104"/>
      <c r="H228" s="104"/>
      <c r="I228" s="104"/>
      <c r="J228" s="105"/>
      <c r="K228" s="139">
        <f t="shared" si="22"/>
        <v>0</v>
      </c>
    </row>
    <row r="229" spans="2:11" ht="18.75" x14ac:dyDescent="0.3">
      <c r="B229" s="150">
        <f t="shared" si="21"/>
        <v>12</v>
      </c>
      <c r="C229" s="140" t="s">
        <v>480</v>
      </c>
      <c r="D229" s="225"/>
      <c r="E229" s="225"/>
      <c r="F229" s="225"/>
      <c r="G229" s="225"/>
      <c r="H229" s="225"/>
      <c r="I229" s="225"/>
      <c r="J229" s="226"/>
      <c r="K229" s="139">
        <f t="shared" si="22"/>
        <v>0</v>
      </c>
    </row>
    <row r="230" spans="2:11" ht="19.5" thickBot="1" x14ac:dyDescent="0.35">
      <c r="B230" s="150">
        <f t="shared" si="21"/>
        <v>13</v>
      </c>
      <c r="C230" s="140" t="s">
        <v>57</v>
      </c>
      <c r="D230" s="225"/>
      <c r="E230" s="225"/>
      <c r="F230" s="225"/>
      <c r="G230" s="225"/>
      <c r="H230" s="225"/>
      <c r="I230" s="225"/>
      <c r="J230" s="226"/>
      <c r="K230" s="139">
        <f t="shared" si="22"/>
        <v>0</v>
      </c>
    </row>
    <row r="231" spans="2:11" ht="16.5" thickBot="1" x14ac:dyDescent="0.3">
      <c r="B231" s="616"/>
      <c r="C231" s="612" t="s">
        <v>12</v>
      </c>
      <c r="D231" s="613"/>
      <c r="E231" s="613"/>
      <c r="F231" s="613"/>
      <c r="G231" s="613"/>
      <c r="H231" s="613"/>
      <c r="I231" s="613"/>
      <c r="J231" s="614"/>
      <c r="K231" s="615">
        <f>0</f>
        <v>0</v>
      </c>
    </row>
    <row r="232" spans="2:11" ht="19.5" thickBot="1" x14ac:dyDescent="0.35">
      <c r="B232" s="974"/>
      <c r="C232" s="975"/>
      <c r="D232" s="45"/>
      <c r="E232" s="45"/>
      <c r="F232" s="45"/>
      <c r="G232" s="45"/>
      <c r="H232" s="45"/>
      <c r="I232" s="45"/>
      <c r="J232" s="976"/>
      <c r="K232" s="620">
        <f>SUM(K218:K231)</f>
        <v>63</v>
      </c>
    </row>
  </sheetData>
  <pageMargins left="0.7" right="0.7" top="0.75" bottom="0.75" header="0.3" footer="0.3"/>
  <pageSetup paperSize="9" scale="5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ВЗД маг</vt:lpstr>
      <vt:lpstr>ВЗД факультету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2024-12-23T05:32:55Z</cp:lastPrinted>
  <dcterms:created xsi:type="dcterms:W3CDTF">2024-03-18T08:48:24Z</dcterms:created>
  <dcterms:modified xsi:type="dcterms:W3CDTF">2025-02-04T10:15:38Z</dcterms:modified>
</cp:coreProperties>
</file>